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44.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3.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9.xml.rels" ContentType="application/vnd.openxmlformats-package.relationships+xml"/>
  <Override PartName="/xl/worksheets/_rels/sheet12.xml.rels" ContentType="application/vnd.openxmlformats-package.relationships+xml"/>
  <Override PartName="/xl/worksheets/_rels/sheet15.xml.rels" ContentType="application/vnd.openxmlformats-package.relationships+xml"/>
  <Override PartName="/xl/worksheets/_rels/sheet18.xml.rels" ContentType="application/vnd.openxmlformats-package.relationships+xml"/>
  <Override PartName="/xl/worksheets/_rels/sheet21.xml.rels" ContentType="application/vnd.openxmlformats-package.relationships+xml"/>
  <Override PartName="/xl/worksheets/_rels/sheet24.xml.rels" ContentType="application/vnd.openxmlformats-package.relationships+xml"/>
  <Override PartName="/xl/worksheets/_rels/sheet27.xml.rels" ContentType="application/vnd.openxmlformats-package.relationships+xml"/>
  <Override PartName="/xl/worksheets/_rels/sheet29.xml.rels" ContentType="application/vnd.openxmlformats-package.relationships+xml"/>
  <Override PartName="/xl/worksheets/_rels/sheet30.xml.rels" ContentType="application/vnd.openxmlformats-package.relationships+xml"/>
  <Override PartName="/xl/worksheets/_rels/sheet33.xml.rels" ContentType="application/vnd.openxmlformats-package.relationships+xml"/>
  <Override PartName="/xl/worksheets/_rels/sheet35.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9"/>
  </bookViews>
  <sheets>
    <sheet name="夜間対応型訪問介護" sheetId="1" state="visible" r:id="rId2"/>
    <sheet name="シフト記号表" sheetId="2" state="visible" r:id="rId3"/>
    <sheet name="記入方法" sheetId="3" state="visible" r:id="rId4"/>
    <sheet name="認知症対応型通所" sheetId="4" state="visible" r:id="rId5"/>
    <sheet name="シフト記号表（勤務時間帯）" sheetId="5" state="visible" r:id="rId6"/>
    <sheet name="記入方法 (2)" sheetId="6" state="visible" r:id="rId7"/>
    <sheet name="小多機（1枚用）" sheetId="7" state="visible" r:id="rId8"/>
    <sheet name="シフト記号表（勤務時間帯） (2)" sheetId="8" state="visible" r:id="rId9"/>
    <sheet name="記入方法 (3)" sheetId="9" state="visible" r:id="rId10"/>
    <sheet name="認知症対応型共同生活介護" sheetId="10" state="visible" r:id="rId11"/>
    <sheet name="シフト記号表（勤務時間帯） (3)" sheetId="11" state="visible" r:id="rId12"/>
    <sheet name="記入方法 (4)" sheetId="12" state="visible" r:id="rId13"/>
    <sheet name="特定施設入居者生活介護" sheetId="13" state="visible" r:id="rId14"/>
    <sheet name="シフト記号表 (2)" sheetId="14" state="visible" r:id="rId15"/>
    <sheet name="記入方法 (5)" sheetId="15" state="visible" r:id="rId16"/>
    <sheet name="（従来型）" sheetId="16" state="visible" r:id="rId17"/>
    <sheet name="シフト記号表 (4)" sheetId="17" state="visible" r:id="rId18"/>
    <sheet name="（従来型）記入方法" sheetId="18" state="visible" r:id="rId19"/>
    <sheet name="（ユニット型）" sheetId="19" state="visible" r:id="rId20"/>
    <sheet name="シフト記号表 (5)" sheetId="20" state="visible" r:id="rId21"/>
    <sheet name="（ユニット型）記入方法" sheetId="21" state="visible" r:id="rId22"/>
    <sheet name="定期巡回・随時対応型" sheetId="22" state="visible" r:id="rId23"/>
    <sheet name="シフト記号表 (3)" sheetId="23" state="visible" r:id="rId24"/>
    <sheet name="記入方法 (6)" sheetId="24" state="visible" r:id="rId25"/>
    <sheet name="看多機" sheetId="25" state="visible" r:id="rId26"/>
    <sheet name="シフト記号表（勤務時間帯） (4)" sheetId="26" state="visible" r:id="rId27"/>
    <sheet name="記入方法 (7)" sheetId="27" state="visible" r:id="rId28"/>
    <sheet name="地密通所" sheetId="28" state="visible" r:id="rId29"/>
    <sheet name="シフト記号表（勤務時間帯） (5)" sheetId="29" state="visible" r:id="rId30"/>
    <sheet name="記入方法 (8)" sheetId="30" state="visible" r:id="rId31"/>
    <sheet name="療養通所" sheetId="31" state="visible" r:id="rId32"/>
    <sheet name="シフト記号表（勤務時間帯） (6)" sheetId="32" state="visible" r:id="rId33"/>
    <sheet name="記入方法 (9)" sheetId="33" state="visible" r:id="rId34"/>
    <sheet name="居宅介護支援" sheetId="34" state="visible" r:id="rId35"/>
    <sheet name="記入方法 (10)" sheetId="35" state="visible" r:id="rId36"/>
    <sheet name="標準様式２" sheetId="36" state="visible" r:id="rId37"/>
    <sheet name="標準様式３" sheetId="37" state="visible" r:id="rId38"/>
    <sheet name="標準様式４" sheetId="38" state="visible" r:id="rId39"/>
    <sheet name="標準様式５" sheetId="39" state="visible" r:id="rId40"/>
    <sheet name="標準様式６" sheetId="40" state="visible" r:id="rId41"/>
    <sheet name="別紙① " sheetId="41" state="visible" r:id="rId42"/>
    <sheet name="別紙②" sheetId="42" state="visible" r:id="rId43"/>
    <sheet name="別紙③" sheetId="43" state="visible" r:id="rId44"/>
    <sheet name="別紙④" sheetId="44" state="visible" r:id="rId45"/>
    <sheet name="標準様式７" sheetId="45" state="visible" r:id="rId46"/>
  </sheets>
  <definedNames>
    <definedName function="false" hidden="false" localSheetId="18" name="_xlnm.Print_Area" vbProcedure="false">'（ユニット型）'!$A$1:$BN$71</definedName>
    <definedName function="false" hidden="false" localSheetId="18" name="_xlnm.Print_Titles" vbProcedure="false">'（ユニット型）'!$1:$16</definedName>
    <definedName function="false" hidden="false" localSheetId="20" name="_xlnm.Print_Area" vbProcedure="false">'（ユニット型）記入方法'!$A$1:$Q$93</definedName>
    <definedName function="false" hidden="false" localSheetId="15" name="_xlnm.Print_Area" vbProcedure="false">'（従来型）'!$A$1:$BJ$71</definedName>
    <definedName function="false" hidden="false" localSheetId="15" name="_xlnm.Print_Titles" vbProcedure="false">'（従来型）'!$1:$16</definedName>
    <definedName function="false" hidden="false" localSheetId="17" name="_xlnm.Print_Area" vbProcedure="false">'（従来型）記入方法'!$A$1:$Q$83</definedName>
    <definedName function="false" hidden="false" localSheetId="1" name="_xlnm.Print_Area" vbProcedure="false">シフト記号表!$B$1:$N$54</definedName>
    <definedName function="false" hidden="false" localSheetId="13" name="_xlnm.Print_Area" vbProcedure="false">'シフト記号表 (2)'!$B$1:$N$52</definedName>
    <definedName function="false" hidden="false" localSheetId="22" name="_xlnm.Print_Area" vbProcedure="false">'シフト記号表 (3)'!$B$1:$N$54</definedName>
    <definedName function="false" hidden="false" localSheetId="16" name="_xlnm.Print_Area" vbProcedure="false">'シフト記号表 (4)'!$B$1:$N$52</definedName>
    <definedName function="false" hidden="false" localSheetId="19" name="_xlnm.Print_Area" vbProcedure="false">'シフト記号表 (5)'!$B$1:$N$52</definedName>
    <definedName function="false" hidden="false" localSheetId="7" name="_xlnm.Print_Area" vbProcedure="false">'シフト記号表（勤務時間帯） (2)'!$B$1:$AB$52</definedName>
    <definedName function="false" hidden="false" localSheetId="10" name="_xlnm.Print_Area" vbProcedure="false">'シフト記号表（勤務時間帯） (3)'!$B$1:$AB$52</definedName>
    <definedName function="false" hidden="false" localSheetId="25" name="_xlnm.Print_Area" vbProcedure="false">'シフト記号表（勤務時間帯） (4)'!$B$1:$AB$52</definedName>
    <definedName function="false" hidden="false" localSheetId="24" name="_xlnm.Print_Area" vbProcedure="false">看多機!$A$1:$BI$77</definedName>
    <definedName function="false" hidden="false" localSheetId="24" name="_xlnm.Print_Titles" vbProcedure="false">看多機!$1:$20</definedName>
    <definedName function="false" hidden="false" localSheetId="2" name="_xlnm.Print_Area" vbProcedure="false">記入方法!$A$1:$Q$69</definedName>
    <definedName function="false" hidden="false" localSheetId="34" name="_xlnm.Print_Area" vbProcedure="false">'記入方法 (10)'!$A$1:$O$77</definedName>
    <definedName function="false" hidden="false" localSheetId="5" name="_xlnm.Print_Area" vbProcedure="false">'記入方法 (2)'!$B$1:$P$81</definedName>
    <definedName function="false" hidden="false" localSheetId="8" name="_xlnm.Print_Area" vbProcedure="false">'記入方法 (3)'!$B$1:$Q$81</definedName>
    <definedName function="false" hidden="false" localSheetId="11" name="_xlnm.Print_Area" vbProcedure="false">'記入方法 (4)'!$B$1:$Q$84</definedName>
    <definedName function="false" hidden="false" localSheetId="14" name="_xlnm.Print_Area" vbProcedure="false">'記入方法 (5)'!$A$1:$Q$80</definedName>
    <definedName function="false" hidden="false" localSheetId="23" name="_xlnm.Print_Area" vbProcedure="false">'記入方法 (6)'!$A$1:$Q$79</definedName>
    <definedName function="false" hidden="false" localSheetId="26" name="_xlnm.Print_Area" vbProcedure="false">'記入方法 (7)'!$B$1:$Q$84</definedName>
    <definedName function="false" hidden="false" localSheetId="29" name="_xlnm.Print_Area" vbProcedure="false">'記入方法 (8)'!$B$1:$P$84</definedName>
    <definedName function="false" hidden="false" localSheetId="32" name="_xlnm.Print_Area" vbProcedure="false">'記入方法 (9)'!$B$1:$P$76</definedName>
    <definedName function="false" hidden="false" localSheetId="33" name="_xlnm.Print_Area" vbProcedure="false">居宅介護支援!$A$1:$BD$51</definedName>
    <definedName function="false" hidden="false" localSheetId="33" name="_xlnm.Print_Titles" vbProcedure="false">居宅介護支援!$1:$13</definedName>
    <definedName function="false" hidden="false" localSheetId="6" name="_xlnm.Print_Area" vbProcedure="false">'小多機（1枚用）'!$A$1:$BI$75</definedName>
    <definedName function="false" hidden="false" localSheetId="6" name="_xlnm.Print_Titles" vbProcedure="false">'小多機（1枚用）'!$1:$20</definedName>
    <definedName function="false" hidden="false" localSheetId="27" name="_xlnm.Print_Area" vbProcedure="false">地密通所!$A$1:$BF$72</definedName>
    <definedName function="false" hidden="false" localSheetId="27" name="_xlnm.Print_Titles" vbProcedure="false">地密通所!$1:$21</definedName>
    <definedName function="false" hidden="false" localSheetId="21" name="_xlnm.Print_Area" vbProcedure="false">定期巡回・随時対応型!$A$1:$BJ$69</definedName>
    <definedName function="false" hidden="false" localSheetId="21" name="_xlnm.Print_Titles" vbProcedure="false">定期巡回・随時対応型!$1:$14</definedName>
    <definedName function="false" hidden="false" localSheetId="12" name="_xlnm.Print_Area" vbProcedure="false">特定施設入居者生活介護!$A$1:$BJ$71</definedName>
    <definedName function="false" hidden="false" localSheetId="12" name="_xlnm.Print_Titles" vbProcedure="false">特定施設入居者生活介護!$1:$16</definedName>
    <definedName function="false" hidden="false" localSheetId="9" name="_xlnm.Print_Area" vbProcedure="false">認知症対応型共同生活介護!$A$1:$BI$75</definedName>
    <definedName function="false" hidden="false" localSheetId="9" name="_xlnm.Print_Titles" vbProcedure="false">認知症対応型共同生活介護!$1:$20</definedName>
    <definedName function="false" hidden="false" localSheetId="3" name="_xlnm.Print_Area" vbProcedure="false">認知症対応型通所!$A$1:$BF$71</definedName>
    <definedName function="false" hidden="false" localSheetId="3" name="_xlnm.Print_Titles" vbProcedure="false">認知症対応型通所!$1:$21</definedName>
    <definedName function="false" hidden="false" localSheetId="35" name="_xlnm.Print_Area" vbProcedure="false">標準様式２!$A$1:$U$27</definedName>
    <definedName function="false" hidden="false" localSheetId="38" name="_xlnm.Print_Area" vbProcedure="false">標準様式５!$A$1:$D$18</definedName>
    <definedName function="false" hidden="false" localSheetId="39" name="_xlnm.Print_Area" vbProcedure="false">標準様式６!$A$1:$L$24</definedName>
    <definedName function="false" hidden="false" localSheetId="44" name="_xlnm.Print_Area" vbProcedure="false">標準様式７!$A$1:$B$18</definedName>
    <definedName function="false" hidden="false" localSheetId="40" name="_xlnm.Print_Area" vbProcedure="false">'別紙① '!$A$1:$D$22</definedName>
    <definedName function="false" hidden="false" localSheetId="41" name="_xlnm.Print_Area" vbProcedure="false">別紙②!$A$1:$D$19</definedName>
    <definedName function="false" hidden="false" localSheetId="42" name="_xlnm.Print_Area" vbProcedure="false">別紙③!$A$1:$D$21</definedName>
    <definedName function="false" hidden="false" localSheetId="43" name="_xlnm.Print_Area" vbProcedure="false">別紙④!$A$1:$D$19</definedName>
    <definedName function="false" hidden="false" localSheetId="0" name="_xlnm.Print_Area" vbProcedure="false">夜間対応型訪問介護!$A$1:$BJ$67</definedName>
    <definedName function="false" hidden="false" localSheetId="0" name="_xlnm.Print_Titles" vbProcedure="false">夜間対応型訪問介護!$1:$14</definedName>
    <definedName function="false" hidden="false" localSheetId="30" name="_xlnm.Print_Area" vbProcedure="false">療養通所!$A$1:$BF$65</definedName>
    <definedName function="false" hidden="false" localSheetId="30" name="_xlnm.Print_Titles" vbProcedure="false">療養通所!$1:$21</definedName>
    <definedName function="false" hidden="false" name="【記載例】シフト記号" vbProcedure="false">#REF!</definedName>
    <definedName function="false" hidden="false" name="【記載例】シフト記号表" vbProcedure="false">#REF!</definedName>
    <definedName function="false" hidden="false" name="オペレーター" vbProcedure="false">#REF!</definedName>
    <definedName function="false" hidden="false" name="シフト記号表" vbProcedure="false">シフト記号表!$C$6:$C$47</definedName>
    <definedName function="false" hidden="false" name="介護予防支援担当職員" vbProcedure="false">#REF!</definedName>
    <definedName function="false" hidden="false" name="介護従業者" vbProcedure="false">#REF!</definedName>
    <definedName function="false" hidden="false" name="介護支援専門員" vbProcedure="false">#REF!</definedName>
    <definedName function="false" hidden="false" name="介護職員" vbProcedure="false">#REF!</definedName>
    <definedName function="false" hidden="false" name="作業療法士" vbProcedure="false">#REF!</definedName>
    <definedName function="false" hidden="false" name="医師" vbProcedure="false">#REF!</definedName>
    <definedName function="false" hidden="false" name="栄養士" vbProcedure="false">#REF!</definedName>
    <definedName function="false" hidden="false" name="機能訓練指導員" vbProcedure="false">#REF!</definedName>
    <definedName function="false" hidden="false" name="理学療法士" vbProcedure="false">#REF!</definedName>
    <definedName function="false" hidden="false" name="生活相談員" vbProcedure="false">#REF!</definedName>
    <definedName function="false" hidden="false" name="看護職員" vbProcedure="false">#REF!</definedName>
    <definedName function="false" hidden="false" name="管理者" vbProcedure="false">#REF!</definedName>
    <definedName function="false" hidden="false" name="職種" vbProcedure="false">#REF!</definedName>
    <definedName function="false" hidden="false" name="言語聴覚士" vbProcedure="false">#REF!</definedName>
    <definedName function="false" hidden="false" name="計画作成担当者" vbProcedure="false">#REF!</definedName>
    <definedName function="false" hidden="false" name="計画作成責任者" vbProcedure="false">#REF!</definedName>
    <definedName function="false" hidden="false" name="訪問介護員" vbProcedure="false">#REF!</definedName>
    <definedName function="false" hidden="false" name="面接相談員" vbProcedure="false">#REF!</definedName>
    <definedName function="false" hidden="false" localSheetId="1" name="【記載例】シフト記号" vbProcedure="false">シフト記号表!$C$6:$C$47</definedName>
    <definedName function="false" hidden="false" localSheetId="1" name="【記載例】シフト記号表" vbProcedure="false">シフト記号表!$C$6:$C$47</definedName>
    <definedName function="false" hidden="false" localSheetId="4" name="【記載例】シフト記号" vbProcedure="false">'シフト記号表（勤務時間帯）'!$C$6:$C$35</definedName>
    <definedName function="false" hidden="false" localSheetId="7" name="【記載例】シフト記号" vbProcedure="false">'シフト記号表（勤務時間帯） (2)'!$C$6:$C$47</definedName>
    <definedName function="false" hidden="false" localSheetId="10" name="【記載例】シフト記号" vbProcedure="false">'シフト記号表（勤務時間帯） (3)'!$C$6:$C$47</definedName>
    <definedName function="false" hidden="false" localSheetId="13" name="【記載例】シフト記号" vbProcedure="false">'シフト記号表 (2)'!$C$6:$C$47</definedName>
    <definedName function="false" hidden="false" localSheetId="13" name="【記載例】シフト記号表" vbProcedure="false">'シフト記号表 (2)'!$C$6:$C$47</definedName>
    <definedName function="false" hidden="false" localSheetId="16" name="【記載例】シフト記号" vbProcedure="false">'シフト記号表 (4)'!$C$6:$C$47</definedName>
    <definedName function="false" hidden="false" localSheetId="16" name="【記載例】シフト記号表" vbProcedure="false">'シフト記号表 (4)'!$C$6:$C$47</definedName>
    <definedName function="false" hidden="false" localSheetId="19" name="【記載例】シフト記号" vbProcedure="false">'シフト記号表 (5)'!$C$6:$C$47</definedName>
    <definedName function="false" hidden="false" localSheetId="19" name="【記載例】シフト記号表" vbProcedure="false">'シフト記号表 (5)'!$C$6:$C$47</definedName>
    <definedName function="false" hidden="false" localSheetId="22" name="【記載例】シフト記号" vbProcedure="false">'シフト記号表 (3)'!$C$6:$C$47</definedName>
    <definedName function="false" hidden="false" localSheetId="22" name="【記載例】シフト記号表" vbProcedure="false">'シフト記号表 (3)'!$C$6:$C$47</definedName>
    <definedName function="false" hidden="false" localSheetId="25" name="【記載例】シフト記号" vbProcedure="false">'シフト記号表（勤務時間帯） (4)'!$C$6:$C$47</definedName>
    <definedName function="false" hidden="false" localSheetId="28" name="【記載例】シフト記号" vbProcedure="false">'シフト記号表（勤務時間帯） (5)'!$C$6:$C$35</definedName>
    <definedName function="false" hidden="false" localSheetId="31" name="【記載例】シフト記号" vbProcedure="false">'シフト記号表（勤務時間帯） (6)'!$C$6:$C$35</definedName>
    <definedName function="false" hidden="false" localSheetId="37" name="_xlnm.Print_Area" vbProcedure="false">標準様式４!#REF!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<sst xmlns="http://schemas.openxmlformats.org/spreadsheetml/2006/main" count="5464" uniqueCount="542">
  <si>
    <t xml:space="preserve">（標準様式1）</t>
  </si>
  <si>
    <t xml:space="preserve">従業者の勤務の体制及び勤務形態一覧表　</t>
  </si>
  <si>
    <t xml:space="preserve">サービス種別（</t>
  </si>
  <si>
    <t xml:space="preserve">夜間対応型訪問介護</t>
  </si>
  <si>
    <t xml:space="preserve">）</t>
  </si>
  <si>
    <t xml:space="preserve">令和</t>
  </si>
  <si>
    <t xml:space="preserve">(</t>
  </si>
  <si>
    <t xml:space="preserve">)</t>
  </si>
  <si>
    <t xml:space="preserve">年</t>
  </si>
  <si>
    <t xml:space="preserve">月</t>
  </si>
  <si>
    <t xml:space="preserve">事業所名（</t>
  </si>
  <si>
    <t xml:space="preserve">○○○○</t>
  </si>
  <si>
    <t xml:space="preserve">(1)</t>
  </si>
  <si>
    <t xml:space="preserve">４週</t>
  </si>
  <si>
    <t xml:space="preserve">(2)</t>
  </si>
  <si>
    <t xml:space="preserve">予定</t>
  </si>
  <si>
    <t xml:space="preserve">(3) 事業所における常勤の従業者が勤務すべき時間数</t>
  </si>
  <si>
    <t xml:space="preserve">時間/週</t>
  </si>
  <si>
    <t xml:space="preserve">時間/月</t>
  </si>
  <si>
    <t xml:space="preserve">当月の日数</t>
  </si>
  <si>
    <t xml:space="preserve">日</t>
  </si>
  <si>
    <t xml:space="preserve">No</t>
  </si>
  <si>
    <t xml:space="preserve">(4) 
職種</t>
  </si>
  <si>
    <t xml:space="preserve">(5)
勤務
形態</t>
  </si>
  <si>
    <t xml:space="preserve">(6) 資格</t>
  </si>
  <si>
    <t xml:space="preserve">(7) 氏　名</t>
  </si>
  <si>
    <t xml:space="preserve">(8)</t>
  </si>
  <si>
    <r>
      <rPr>
        <sz val="12"/>
        <rFont val="HGSｺﾞｼｯｸM"/>
        <family val="3"/>
        <charset val="128"/>
      </rPr>
      <t xml:space="preserve">(10)
</t>
    </r>
    <r>
      <rPr>
        <sz val="11"/>
        <rFont val="HGSｺﾞｼｯｸM"/>
        <family val="3"/>
        <charset val="128"/>
      </rPr>
      <t xml:space="preserve">週平均
勤務時間数</t>
    </r>
  </si>
  <si>
    <t xml:space="preserve">(11) 兼務状況
（兼務先/兼務する職務の内容）等</t>
  </si>
  <si>
    <t xml:space="preserve">1週目</t>
  </si>
  <si>
    <t xml:space="preserve">2週目</t>
  </si>
  <si>
    <t xml:space="preserve">3週目</t>
  </si>
  <si>
    <t xml:space="preserve">4週目</t>
  </si>
  <si>
    <t xml:space="preserve">5週目</t>
  </si>
  <si>
    <t xml:space="preserve">シフト記号</t>
  </si>
  <si>
    <t xml:space="preserve">勤務時間数</t>
  </si>
  <si>
    <t xml:space="preserve">≪要 提出≫</t>
  </si>
  <si>
    <t xml:space="preserve">■シフト記号表（勤務時間帯）</t>
  </si>
  <si>
    <t xml:space="preserve">※24時間表記</t>
  </si>
  <si>
    <t xml:space="preserve">休憩時間1時間は「1:00」、休憩時間45分は「00:45」と入力してください。</t>
  </si>
  <si>
    <t xml:space="preserve">勤務時間</t>
  </si>
  <si>
    <t xml:space="preserve">自由記載欄</t>
  </si>
  <si>
    <t xml:space="preserve">記号</t>
  </si>
  <si>
    <t xml:space="preserve">始業時刻</t>
  </si>
  <si>
    <t xml:space="preserve">終業時刻</t>
  </si>
  <si>
    <t xml:space="preserve">うち、休憩時間</t>
  </si>
  <si>
    <t xml:space="preserve">a</t>
  </si>
  <si>
    <t xml:space="preserve">：</t>
  </si>
  <si>
    <t xml:space="preserve">～</t>
  </si>
  <si>
    <t xml:space="preserve">（</t>
  </si>
  <si>
    <t xml:space="preserve">b</t>
  </si>
  <si>
    <t xml:space="preserve">c</t>
  </si>
  <si>
    <t xml:space="preserve">d</t>
  </si>
  <si>
    <t xml:space="preserve">e</t>
  </si>
  <si>
    <t xml:space="preserve">f</t>
  </si>
  <si>
    <t xml:space="preserve">g</t>
  </si>
  <si>
    <t xml:space="preserve">h</t>
  </si>
  <si>
    <t xml:space="preserve">i</t>
  </si>
  <si>
    <t xml:space="preserve">j</t>
  </si>
  <si>
    <t xml:space="preserve">k</t>
  </si>
  <si>
    <t xml:space="preserve">l</t>
  </si>
  <si>
    <t xml:space="preserve">m</t>
  </si>
  <si>
    <t xml:space="preserve">n</t>
  </si>
  <si>
    <t xml:space="preserve">o</t>
  </si>
  <si>
    <t xml:space="preserve">p</t>
  </si>
  <si>
    <t xml:space="preserve">q</t>
  </si>
  <si>
    <t xml:space="preserve">r</t>
  </si>
  <si>
    <t xml:space="preserve">s</t>
  </si>
  <si>
    <t xml:space="preserve">t</t>
  </si>
  <si>
    <t xml:space="preserve">u</t>
  </si>
  <si>
    <t xml:space="preserve">v</t>
  </si>
  <si>
    <t xml:space="preserve">w</t>
  </si>
  <si>
    <t xml:space="preserve">x</t>
  </si>
  <si>
    <t xml:space="preserve">y</t>
  </si>
  <si>
    <t xml:space="preserve">z</t>
  </si>
  <si>
    <t xml:space="preserve">aa</t>
  </si>
  <si>
    <t xml:space="preserve">ab</t>
  </si>
  <si>
    <t xml:space="preserve">ac</t>
  </si>
  <si>
    <t xml:space="preserve">ad</t>
  </si>
  <si>
    <t xml:space="preserve">ae</t>
  </si>
  <si>
    <t xml:space="preserve">af</t>
  </si>
  <si>
    <t xml:space="preserve">ag</t>
  </si>
  <si>
    <t xml:space="preserve">-</t>
  </si>
  <si>
    <t xml:space="preserve">1日に2回勤務する場合</t>
  </si>
  <si>
    <t xml:space="preserve">ah</t>
  </si>
  <si>
    <t xml:space="preserve">ai</t>
  </si>
  <si>
    <t xml:space="preserve">・職種ごとの勤務時間を「○：○○～○：○○」と表記することが困難な場合は、No18～33を活用し、</t>
  </si>
  <si>
    <t xml:space="preserve">　勤務時間数のみを入力してください。</t>
  </si>
  <si>
    <t xml:space="preserve">・No18～33以外は始業時刻・終業時刻・休憩時間等を入力すると勤務時間数が計算されますが、</t>
  </si>
  <si>
    <t xml:space="preserve">　入力の補助を目的とするものですので、結果に誤りがないかご確認ください。</t>
  </si>
  <si>
    <t xml:space="preserve">・シフト記号が足りない場合は、適宜、行を追加してください。</t>
  </si>
  <si>
    <t xml:space="preserve">・シフト記号は、適宜、使いやすい記号に変更していただいて構いません。</t>
  </si>
  <si>
    <t xml:space="preserve">≪提出不要≫</t>
  </si>
  <si>
    <t xml:space="preserve">従業者の勤務の体制及び勤務形態一覧表　記入方法　（夜間対応型訪問介護）</t>
  </si>
  <si>
    <t xml:space="preserve">・・・直接入力する必要がある箇所です。</t>
  </si>
  <si>
    <t xml:space="preserve">下記の記入方法に従って、入力してください。</t>
  </si>
  <si>
    <t xml:space="preserve">・・・プルダウンから選択して入力する必要がある箇所です。</t>
  </si>
  <si>
    <t xml:space="preserve">　なお、「従業者の勤務の体制及び勤務形態一覧表」に「シフト記号表（勤務時間帯）」も必ず添付して提出してください。</t>
  </si>
  <si>
    <t xml:space="preserve">　・最初に「年月欄」「サービス種別」「事業所名」を入力してください。</t>
  </si>
  <si>
    <t xml:space="preserve">　(1) 「４週」・「暦月」のいずれかを選択してください。</t>
  </si>
  <si>
    <t xml:space="preserve">　(2) 「予定」・「実績」・「予定・実績」のいずれかを選択してください。（「予定・実績」は予定と実績が同じだったことを示す場合に選択してください。）</t>
  </si>
  <si>
    <t xml:space="preserve">　(3) 事業所における常勤の従業者が勤務すべき時間数を入力してください。</t>
  </si>
  <si>
    <t xml:space="preserve">　(4) 従業者の職種について、下記のうち該当する職種をプルダウンより選択してください。（直接入力も可能です。）</t>
  </si>
  <si>
    <t xml:space="preserve"> 　　 記入の順序は、職種ごとにまとめてください。ただし、ユニットに属する看護職員の場合は、看護職員・介護職員をユニット単位でまとめて記載してください。</t>
  </si>
  <si>
    <t xml:space="preserve">職種名</t>
  </si>
  <si>
    <t xml:space="preserve">管理者</t>
  </si>
  <si>
    <t xml:space="preserve">オペレーター</t>
  </si>
  <si>
    <t xml:space="preserve">訪問介護員</t>
  </si>
  <si>
    <t xml:space="preserve">　(5) 面接相談員に印（○）をつけてください。</t>
  </si>
  <si>
    <t xml:space="preserve">　(6) 従業者の勤務形態について、下記のうち該当する区分の記号をプルダウンより選択してください。</t>
  </si>
  <si>
    <t xml:space="preserve"> 　　 記入の順序は、各職種の中で勤務形態の区分ごとにまとめてください。</t>
  </si>
  <si>
    <t xml:space="preserve">区分</t>
  </si>
  <si>
    <t xml:space="preserve">A</t>
  </si>
  <si>
    <t xml:space="preserve">常勤で専従</t>
  </si>
  <si>
    <t xml:space="preserve">B</t>
  </si>
  <si>
    <t xml:space="preserve">常勤で兼務</t>
  </si>
  <si>
    <t xml:space="preserve">C</t>
  </si>
  <si>
    <t xml:space="preserve">非常勤で専従</t>
  </si>
  <si>
    <t xml:space="preserve">D</t>
  </si>
  <si>
    <t xml:space="preserve">非常勤で兼務</t>
  </si>
  <si>
    <t xml:space="preserve">（注）常勤・非常勤の区分について</t>
  </si>
  <si>
    <r>
      <rPr>
        <sz val="12"/>
        <rFont val="HGSｺﾞｼｯｸM"/>
        <family val="3"/>
        <charset val="128"/>
      </rPr>
      <t xml:space="preserve">　　　当該事業所における勤務時間が、当該事業所において定められている常勤の従業者が勤務すべき時間数に達していることをいいます。</t>
    </r>
    <r>
      <rPr>
        <u val="single"/>
        <sz val="12"/>
        <rFont val="HGSｺﾞｼｯｸE"/>
        <family val="3"/>
        <charset val="128"/>
      </rPr>
      <t xml:space="preserve">雇用の形態は考慮しません</t>
    </r>
    <r>
      <rPr>
        <sz val="12"/>
        <rFont val="HGSｺﾞｼｯｸM"/>
        <family val="3"/>
        <charset val="128"/>
      </rPr>
      <t xml:space="preserve">。</t>
    </r>
  </si>
  <si>
    <t xml:space="preserve">　　（例えば、常勤者は週に40時間勤務することとされた事業所であれば、非正規雇用であっても、週40時間勤務する従業者は常勤扱いとなります。）</t>
  </si>
  <si>
    <t xml:space="preserve">　(7) 従業者の保有する資格について、該当する資格名称をプルダウンより選択してください。（直接入力も可能です。）</t>
  </si>
  <si>
    <t xml:space="preserve"> 　　 複数の資格を保有する従業者については、当該事業所にて従事する業務に最も関連する資格１つを選択してください。人員基準上、求められている資格等は必ずご記入ください。</t>
  </si>
  <si>
    <t xml:space="preserve">　　 ※選択した資格及び研修に関して、必要に応じて、資格証又は研修修了証等の写しを添付資料として提出してください。</t>
  </si>
  <si>
    <t xml:space="preserve">　(8) 従業者の氏名を記入してください。</t>
  </si>
  <si>
    <t xml:space="preserve">　(9) 申請する事業に係る従業者（管理者を含む。）の1ヶ月分の勤務時間を入力してください。（別シートの「シフト記号表」を作成し、シフト記号を選択または入力してください。）</t>
  </si>
  <si>
    <t xml:space="preserve">　　  ※ 指定基準の確認に際しては、４週分の入力で差し支えありません。</t>
  </si>
  <si>
    <t xml:space="preserve">　(10)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</si>
  <si>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</si>
  <si>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xml:space="preserve">　(11) 従業者ごとに、週平均の勤務時間数が自動計算されますので、誤りがないか確認してください。</t>
  </si>
  <si>
    <t xml:space="preserve">　(12) 申請する事業所以外の事業所・施設との兼務がある場合は、兼務先の事業所・施設の名称及び兼務する職務の内容について記入してください。</t>
  </si>
  <si>
    <t xml:space="preserve">　　　 同一事業所内の兼務についても兼務する職務の内容を記入してください。</t>
  </si>
  <si>
    <t xml:space="preserve">　　　 その他、特記事項欄としてもご活用ください。</t>
  </si>
  <si>
    <t xml:space="preserve">認知症対応型通所介護</t>
  </si>
  <si>
    <t xml:space="preserve">○○デイサービス</t>
  </si>
  <si>
    <t xml:space="preserve">(3)事業所における常勤の従業者が勤務すべき時間数</t>
  </si>
  <si>
    <t xml:space="preserve">(4) 事業所全体のサービス提供単位数</t>
  </si>
  <si>
    <t xml:space="preserve">単位</t>
  </si>
  <si>
    <t xml:space="preserve">単位目</t>
  </si>
  <si>
    <t xml:space="preserve">(5) 当該サービス提供単位のサービス提供時間 </t>
  </si>
  <si>
    <t xml:space="preserve">（計</t>
  </si>
  <si>
    <t xml:space="preserve">時間）</t>
  </si>
  <si>
    <t xml:space="preserve">(6) 
職種</t>
  </si>
  <si>
    <t xml:space="preserve">(7)
勤務
形態</t>
  </si>
  <si>
    <t xml:space="preserve">(8)
資格</t>
  </si>
  <si>
    <t xml:space="preserve">(9) 氏　名</t>
  </si>
  <si>
    <t xml:space="preserve">(10)</t>
  </si>
  <si>
    <t xml:space="preserve">(12)
週平均
勤務時間
数</t>
  </si>
  <si>
    <t xml:space="preserve">(13) 兼務状況
（兼務先及び兼務する
職務の内容）等</t>
  </si>
  <si>
    <t xml:space="preserve">サービス提供時間内
の勤務時間数</t>
  </si>
  <si>
    <t xml:space="preserve">(14) サービス提供時間内の勤務延時間数</t>
  </si>
  <si>
    <t xml:space="preserve">生活相談員</t>
  </si>
  <si>
    <t xml:space="preserve">看護職員</t>
  </si>
  <si>
    <t xml:space="preserve">介護職員</t>
  </si>
  <si>
    <t xml:space="preserve">(15) 利用者数　　　</t>
  </si>
  <si>
    <t xml:space="preserve">(16) サービス提供時間（平均提供時間）</t>
  </si>
  <si>
    <t xml:space="preserve">（参考）
(17) 1日の職種別人員内訳</t>
  </si>
  <si>
    <t xml:space="preserve">機能訓練指導員</t>
  </si>
  <si>
    <t xml:space="preserve">サービス提供時間</t>
  </si>
  <si>
    <t xml:space="preserve">サービス提供時間内の勤務時間</t>
  </si>
  <si>
    <t xml:space="preserve">開始時刻</t>
  </si>
  <si>
    <t xml:space="preserve">終了時刻</t>
  </si>
  <si>
    <t xml:space="preserve">休</t>
  </si>
  <si>
    <t xml:space="preserve">休日</t>
  </si>
  <si>
    <t xml:space="preserve">・職種ごとの勤務時間を「○：○○～○：○○」と表記することが困難な場合は、No21～30を活用し、勤務時間数のみを入力してください。</t>
  </si>
  <si>
    <t xml:space="preserve">・No1～20は始業時刻・終業時刻・休憩時間等を入力すると勤務時間数が計算されますが、入力の補助を目的とするものですので、結果に誤りがないかご確認ください。</t>
  </si>
  <si>
    <t xml:space="preserve">・（介護予防）認知症対応型通所介護における「確保すべき従業者の勤務延時間数」には、「最低限確保すべきとされている程度の休憩時間は含めて差し支えない」としており、</t>
  </si>
  <si>
    <t xml:space="preserve">　「サービス提供時間内の勤務時間」の計算にあたってその休憩時間を差し引く必要はないのでご留意ください。（上記「U」列）</t>
  </si>
  <si>
    <t xml:space="preserve">従業者の勤務の体制及び勤務形態一覧表　記入方法　（認知症対応型通所介護）</t>
  </si>
  <si>
    <t xml:space="preserve">　(4) 事業所全体のサービス提供単位数及び、本シートに記入する単位目を入力してください。</t>
  </si>
  <si>
    <t xml:space="preserve">　(5) 当該サービス提供単位のサービス提供時間を入力してください。（送迎時間は含まれません。）</t>
  </si>
  <si>
    <t xml:space="preserve">　(6) 従業者の職種について、下記のうち該当する職種をプルダウンより選択してください。（直接入力も可能です。）</t>
  </si>
  <si>
    <t xml:space="preserve"> 　　 記入の順序は、職種ごとにまとめてください。</t>
  </si>
  <si>
    <t xml:space="preserve">　(7) 従業者の勤務形態について、下記のうち該当する区分の記号をプルダウンより選択してください。</t>
  </si>
  <si>
    <t xml:space="preserve">　(8) 従業者の保有する資格について、該当する資格名称をプルダウンより選択してください。（直接入力も可能です。）</t>
  </si>
  <si>
    <t xml:space="preserve"> 　　 保有資格を全て記入するのではなく、人員基準上、求められる資格等を入力してください。</t>
  </si>
  <si>
    <r>
      <rPr>
        <b val="true"/>
        <sz val="12"/>
        <rFont val="HGSｺﾞｼｯｸM"/>
        <family val="3"/>
        <charset val="128"/>
      </rPr>
      <t xml:space="preserve">       ※選択した資格及び研修に関して、</t>
    </r>
    <r>
      <rPr>
        <b val="true"/>
        <u val="single"/>
        <sz val="12"/>
        <rFont val="HGSｺﾞｼｯｸM"/>
        <family val="3"/>
        <charset val="128"/>
      </rPr>
      <t xml:space="preserve">必要に応じて、資格証又は研修修了証等の写しを添付資料として提出</t>
    </r>
    <r>
      <rPr>
        <b val="true"/>
        <sz val="12"/>
        <rFont val="HGSｺﾞｼｯｸM"/>
        <family val="3"/>
        <charset val="128"/>
      </rPr>
      <t xml:space="preserve">してください。</t>
    </r>
  </si>
  <si>
    <t xml:space="preserve">　(9) 従業者の氏名を記入してください。</t>
  </si>
  <si>
    <t xml:space="preserve">　(10) 申請する事業に係る従業者（管理者を含む。）の1ヶ月分の勤務時間を入力してください。（別シートの「シフト記号表」を作成し、シフト記号を選択してください。）</t>
  </si>
  <si>
    <t xml:space="preserve">　(11) 従業者ごとに、合計勤務時間数が自動計算されますので、誤りがないか確認してください。</t>
  </si>
  <si>
    <t xml:space="preserve">　(12) 従業者ごとに、週平均の勤務時間数が自動計算されますので、誤りがないか確認してください。</t>
  </si>
  <si>
    <t xml:space="preserve">　(13) 申請する事業所以外の事業所・施設との兼務がある場合は、兼務先の事業所・施設の名称及び兼務する職務の内容について記入してください。</t>
  </si>
  <si>
    <t xml:space="preserve">　(14) 生活相談員・看護職員・介護職員のサービス提供時間内に勤務する時間数の合計（勤務延時間数）が自動計算されますので、誤りがないか確認してください。</t>
  </si>
  <si>
    <t xml:space="preserve">　(15) 利用者数は、単位ごとの利用者の実人数（予定の場合は定員数）を入力してください。</t>
  </si>
  <si>
    <t xml:space="preserve">　(16) サービス提供時間（平均提供時間）を入力してください。（平均提供時間＝利用者ごとの提供時間数の合計を利用者数で除して得た数）</t>
  </si>
  <si>
    <t xml:space="preserve"> （参考）</t>
  </si>
  <si>
    <t xml:space="preserve">　(17) 1日の職種別人員内訳が自動カウントされますので、誤りがないか確認してください。職種を追加したい場合は、機能訓練指導員の下に１種追加可能です。</t>
  </si>
  <si>
    <t xml:space="preserve">小規模多機能型居宅介護</t>
  </si>
  <si>
    <t xml:space="preserve">○○サービス</t>
  </si>
  <si>
    <t xml:space="preserve">(4) 利用者数（通いサービス）　</t>
  </si>
  <si>
    <t xml:space="preserve">（前年度の平均値または推定数）</t>
  </si>
  <si>
    <t xml:space="preserve">人</t>
  </si>
  <si>
    <t xml:space="preserve">(5) 日中／夜間及び深夜の時間帯の区分</t>
  </si>
  <si>
    <t xml:space="preserve">利用者の生活時間帯（日中）</t>
  </si>
  <si>
    <t xml:space="preserve">夜間及び深夜の時間帯</t>
  </si>
  <si>
    <t xml:space="preserve">(8) 資格</t>
  </si>
  <si>
    <t xml:space="preserve">日中／夜間及び深夜
の区分</t>
  </si>
  <si>
    <t xml:space="preserve">（宿直   ･･･</t>
  </si>
  <si>
    <r>
      <rPr>
        <sz val="12"/>
        <rFont val="HGSｺﾞｼｯｸM"/>
        <family val="3"/>
        <charset val="128"/>
      </rPr>
      <t xml:space="preserve">(12)
</t>
    </r>
    <r>
      <rPr>
        <sz val="11"/>
        <rFont val="HGSｺﾞｼｯｸM"/>
        <family val="3"/>
        <charset val="128"/>
      </rPr>
      <t xml:space="preserve">週平均
勤務時間数</t>
    </r>
  </si>
  <si>
    <t xml:space="preserve">(13) 兼務状況
（兼務先/兼務する職務の内容）等</t>
  </si>
  <si>
    <t xml:space="preserve">日中の勤務時間数</t>
  </si>
  <si>
    <t xml:space="preserve">夜間・深夜の勤務時間数</t>
  </si>
  <si>
    <r>
      <rPr>
        <sz val="14"/>
        <rFont val="HGSｺﾞｼｯｸM"/>
        <family val="3"/>
        <charset val="128"/>
      </rPr>
      <t xml:space="preserve">(14) 宿直①　（上記における該当者の</t>
    </r>
    <r>
      <rPr>
        <b val="true"/>
        <sz val="14"/>
        <color rgb="FFFF0000"/>
        <rFont val="HGSｺﾞｼｯｸM"/>
        <family val="3"/>
        <charset val="128"/>
      </rPr>
      <t xml:space="preserve">No</t>
    </r>
    <r>
      <rPr>
        <sz val="14"/>
        <rFont val="HGSｺﾞｼｯｸM"/>
        <family val="3"/>
        <charset val="128"/>
      </rPr>
      <t xml:space="preserve">を記載）</t>
    </r>
  </si>
  <si>
    <r>
      <rPr>
        <sz val="14"/>
        <rFont val="HGSｺﾞｼｯｸM"/>
        <family val="3"/>
        <charset val="128"/>
      </rPr>
      <t xml:space="preserve">(14) 宿直②　（上記における該当者の</t>
    </r>
    <r>
      <rPr>
        <b val="true"/>
        <sz val="14"/>
        <color rgb="FFFF0000"/>
        <rFont val="HGSｺﾞｼｯｸM"/>
        <family val="3"/>
        <charset val="128"/>
      </rPr>
      <t xml:space="preserve">No</t>
    </r>
    <r>
      <rPr>
        <sz val="14"/>
        <rFont val="HGSｺﾞｼｯｸM"/>
        <family val="3"/>
        <charset val="128"/>
      </rPr>
      <t xml:space="preserve">を記載）</t>
    </r>
  </si>
  <si>
    <t xml:space="preserve">(15) 日ごとの通いサービスの実利用者数</t>
  </si>
  <si>
    <t xml:space="preserve">(16) 日ごとの宿泊サービスの実利用者数</t>
  </si>
  <si>
    <t xml:space="preserve">(17) 介護従業者の日中の勤務時間の合計</t>
  </si>
  <si>
    <t xml:space="preserve">(18) 介護従業者の夜間・深夜の勤務時間の合計</t>
  </si>
  <si>
    <t xml:space="preserve">日中の時間帯</t>
  </si>
  <si>
    <t xml:space="preserve">日中の勤務時間</t>
  </si>
  <si>
    <t xml:space="preserve">夜間及び深夜</t>
  </si>
  <si>
    <t xml:space="preserve">の勤務時間</t>
  </si>
  <si>
    <t xml:space="preserve">・職種ごとの勤務時間を「○：○○～○：○○」と表記することが困難な場合は、No18～33を活用し、勤務時間数のみを入力してください。</t>
  </si>
  <si>
    <t xml:space="preserve">・No18～33以外は始業時刻・終業時刻・休憩時間等を入力すると勤務時間数が計算されますが、入力の補助を目的とするものですので、結果に誤りがないかご確認ください。</t>
  </si>
  <si>
    <t xml:space="preserve">従業者の勤務の体制及び勤務形態一覧表　記入方法　（小規模多機能型居宅介護）</t>
  </si>
  <si>
    <t xml:space="preserve">　(4) 通いサービスの利用者数（前年度の平均値：前年度の全利用者等の延数を当該前年度の日数で除して得た数。小数点第２位以下を切り上げ）を入力してください。</t>
  </si>
  <si>
    <t xml:space="preserve">　　  新規又は再開の場合は、推定数を入力してください。</t>
  </si>
  <si>
    <t xml:space="preserve">　(5) 事業所における日中、夜間及び深夜の時間帯の区分を入力してください。</t>
  </si>
  <si>
    <t xml:space="preserve">　(6) 従業者の職種について、下記のうち該当する職種をプルダウンより選択してください。</t>
  </si>
  <si>
    <t xml:space="preserve">介護従業者</t>
  </si>
  <si>
    <t xml:space="preserve">（正式名称：小規模多機能型居宅介護従事者）</t>
  </si>
  <si>
    <t xml:space="preserve">介護支援専門員</t>
  </si>
  <si>
    <t xml:space="preserve">計画作成担当者</t>
  </si>
  <si>
    <t xml:space="preserve">（サテライトの場合に選択）</t>
  </si>
  <si>
    <t xml:space="preserve">　(8) 従業者の保有する資格について、該当する資格名称をプルダウンより選択してください。</t>
  </si>
  <si>
    <t xml:space="preserve">       ※選択した資格及び研修に関して、必要に応じて、資格証又は研修修了証等の写しを添付資料として提出してください。</t>
  </si>
  <si>
    <t xml:space="preserve">　(10) 申請する事業に係る従業者（管理者を含む。）の1ヶ月分の勤務時間を入力してください。（別シートの「シフト記号表」を作成し、シフト記号を選択または入力してください。）</t>
  </si>
  <si>
    <t xml:space="preserve">　(14) 宿直の従業者の「No（ナンバー）」（本一覧表におけるNo）を記載してください。入力すると従業者の該当の日付のセルが</t>
  </si>
  <si>
    <t xml:space="preserve">に色づけされます。</t>
  </si>
  <si>
    <t xml:space="preserve">　(15) 通いサービスの利用者数を入力してください。</t>
  </si>
  <si>
    <t xml:space="preserve">　(16) 宿泊サービスの利用者数を入力してください。</t>
  </si>
  <si>
    <t xml:space="preserve">　(17) 介護従業者の日中の勤務時間の合計が自動計算されますので、誤りがないか確認してください。</t>
  </si>
  <si>
    <t xml:space="preserve">　(18) 介護従業者の夜間・深夜の勤務時間の合計が自動計算されますので、誤りがないか確認してください。</t>
  </si>
  <si>
    <t xml:space="preserve">認知症対応型共同生活介護</t>
  </si>
  <si>
    <t xml:space="preserve">(4) 利用者数</t>
  </si>
  <si>
    <t xml:space="preserve">(5) 事業所の共同生活住居（ユニット）数</t>
  </si>
  <si>
    <t xml:space="preserve">(6) 日中／夜間及び深夜の時間帯の区分</t>
  </si>
  <si>
    <t xml:space="preserve">ユニット</t>
  </si>
  <si>
    <t xml:space="preserve">ユニット目</t>
  </si>
  <si>
    <t xml:space="preserve">(7) 
職種</t>
  </si>
  <si>
    <t xml:space="preserve">(8)
勤務
形態</t>
  </si>
  <si>
    <t xml:space="preserve">(9) 資格</t>
  </si>
  <si>
    <t xml:space="preserve">(10) 氏　名</t>
  </si>
  <si>
    <t xml:space="preserve">(11)</t>
  </si>
  <si>
    <r>
      <rPr>
        <sz val="12"/>
        <rFont val="HGSｺﾞｼｯｸM"/>
        <family val="3"/>
        <charset val="128"/>
      </rPr>
      <t xml:space="preserve">(13)
</t>
    </r>
    <r>
      <rPr>
        <sz val="11"/>
        <rFont val="HGSｺﾞｼｯｸM"/>
        <family val="3"/>
        <charset val="128"/>
      </rPr>
      <t xml:space="preserve">週平均
勤務時間数</t>
    </r>
  </si>
  <si>
    <t xml:space="preserve">(14) 兼務状況
（兼務先/兼務する職務の内容）等</t>
  </si>
  <si>
    <r>
      <rPr>
        <sz val="14"/>
        <rFont val="HGSｺﾞｼｯｸM"/>
        <family val="3"/>
        <charset val="128"/>
      </rPr>
      <t xml:space="preserve">(15) 宿直①　（上記における該当者の</t>
    </r>
    <r>
      <rPr>
        <b val="true"/>
        <sz val="14"/>
        <color rgb="FFFF0000"/>
        <rFont val="HGSｺﾞｼｯｸM"/>
        <family val="3"/>
        <charset val="128"/>
      </rPr>
      <t xml:space="preserve">No</t>
    </r>
    <r>
      <rPr>
        <sz val="14"/>
        <rFont val="HGSｺﾞｼｯｸM"/>
        <family val="3"/>
        <charset val="128"/>
      </rPr>
      <t xml:space="preserve">を記載）</t>
    </r>
  </si>
  <si>
    <r>
      <rPr>
        <sz val="14"/>
        <rFont val="HGSｺﾞｼｯｸM"/>
        <family val="3"/>
        <charset val="128"/>
      </rPr>
      <t xml:space="preserve">(15) 宿直②　（上記における該当者の</t>
    </r>
    <r>
      <rPr>
        <b val="true"/>
        <sz val="14"/>
        <color rgb="FFFF0000"/>
        <rFont val="HGSｺﾞｼｯｸM"/>
        <family val="3"/>
        <charset val="128"/>
      </rPr>
      <t xml:space="preserve">No</t>
    </r>
    <r>
      <rPr>
        <sz val="14"/>
        <rFont val="HGSｺﾞｼｯｸM"/>
        <family val="3"/>
        <charset val="128"/>
      </rPr>
      <t xml:space="preserve">を記載）</t>
    </r>
  </si>
  <si>
    <t xml:space="preserve">(16) 日ごとの実利用者数</t>
  </si>
  <si>
    <t xml:space="preserve">従業者の勤務の体制及び勤務形態一覧表　記入方法　（認知症対応型共同生活介護）</t>
  </si>
  <si>
    <t xml:space="preserve">　(4) 利用者数を入力してください。利用者数は、前年度の平均値（前年度の入所者延数を当該前年度の日数で除して得た数。小数点第2位以下を切り上げ。</t>
  </si>
  <si>
    <t xml:space="preserve">　　  共用型認知症対応型通所介護を実施している場合は、同サービスの利用者を含む。）とします。</t>
  </si>
  <si>
    <t xml:space="preserve">　　  新規又は再開の場合は、推定数（共用型認知症対応型通所介護を実施している場合は、同サービスの利用者の推定数を含む。）を入力してください。</t>
  </si>
  <si>
    <t xml:space="preserve">　(5) 事業所の共同生活住居（ユニット）数を入力してください。複数の共同生活住居（ユニット）からなる事業所の場合は、本表は共同生活住居（ユニット）ごとに作成してください。</t>
  </si>
  <si>
    <t xml:space="preserve">　　この場合、どの共同生活住居についての記載であるのかをわかるようにしてください。（例　１ユニット目／２ユニット目）</t>
  </si>
  <si>
    <t xml:space="preserve">　(6) 事業所における日中、夜間及び深夜の時間帯の区分を入力してください。</t>
  </si>
  <si>
    <t xml:space="preserve">　(7) 従業者の職種について、下記のうち該当する職種をプルダウンより選択してください。</t>
  </si>
  <si>
    <t xml:space="preserve">　(8) 従業者の勤務形態について、下記のうち該当する区分の記号をプルダウンより選択してください。</t>
  </si>
  <si>
    <t xml:space="preserve">　(9) 従業者の保有する資格について、該当する資格名称をプルダウンより選択してください。</t>
  </si>
  <si>
    <t xml:space="preserve">　(10) 従業者の氏名を記入してください。</t>
  </si>
  <si>
    <t xml:space="preserve">　(11) 申請する事業に係る従業者（管理者を含む。）の1ヶ月分の勤務時間を入力してください。（別シートの「シフト記号表」を作成し、シフト記号を選択または入力してください。）</t>
  </si>
  <si>
    <t xml:space="preserve">　(12) 従業者ごとに、合計勤務時間数が自動計算されますので、誤りがないか確認してください。</t>
  </si>
  <si>
    <t xml:space="preserve">　(13) 従業者ごとに、週平均の勤務時間数が自動計算されますので、誤りがないか確認してください。</t>
  </si>
  <si>
    <t xml:space="preserve">　(14) 申請する事業所以外の事業所・施設との兼務がある場合は、兼務先の事業所・施設の名称及び兼務する職務の内容について記入してください。</t>
  </si>
  <si>
    <t xml:space="preserve">　(15) 宿直の従業者の「No（ナンバー）」（本一覧表におけるNo）を記載してください。入力すると従業者の該当の日付のセルが</t>
  </si>
  <si>
    <t xml:space="preserve">　(16) 通いサービスの利用者数を入力してください。</t>
  </si>
  <si>
    <t xml:space="preserve">　(17) 宿泊サービスの利用者数を入力してください。</t>
  </si>
  <si>
    <t xml:space="preserve">　(18) 介護従業者の日中の勤務時間の合計が自動計算されますので、誤りがないか確認してください。</t>
  </si>
  <si>
    <t xml:space="preserve">　(19) 介護従業者の夜間・深夜の勤務時間の合計が自動計算されますので、誤りがないか確認してください。</t>
  </si>
  <si>
    <t xml:space="preserve">地域密着型特定施設入居者生活介護</t>
  </si>
  <si>
    <t xml:space="preserve">(5) 
職種</t>
  </si>
  <si>
    <t xml:space="preserve">(6)
勤務
形態</t>
  </si>
  <si>
    <t xml:space="preserve">(7) 資格</t>
  </si>
  <si>
    <t xml:space="preserve">(8) 氏　名</t>
  </si>
  <si>
    <t xml:space="preserve">(9)</t>
  </si>
  <si>
    <r>
      <rPr>
        <sz val="12"/>
        <rFont val="HGSｺﾞｼｯｸM"/>
        <family val="3"/>
        <charset val="128"/>
      </rPr>
      <t xml:space="preserve">(11)
</t>
    </r>
    <r>
      <rPr>
        <sz val="11"/>
        <rFont val="HGSｺﾞｼｯｸM"/>
        <family val="3"/>
        <charset val="128"/>
      </rPr>
      <t xml:space="preserve">週平均
勤務時間数</t>
    </r>
  </si>
  <si>
    <t xml:space="preserve">(12) 兼務状況
（兼務先/兼務する職務の内容）等</t>
  </si>
  <si>
    <t xml:space="preserve">(13)【任意入力】人員基準の確認（看護職員・介護職員）</t>
  </si>
  <si>
    <t xml:space="preserve">①看護職員</t>
  </si>
  <si>
    <t xml:space="preserve">②介護職員</t>
  </si>
  <si>
    <t xml:space="preserve">③看護職員と介護職員の合計</t>
  </si>
  <si>
    <t xml:space="preserve">勤務形態</t>
  </si>
  <si>
    <t xml:space="preserve">勤務時間数合計</t>
  </si>
  <si>
    <t xml:space="preserve">常勤換算の対象時間数</t>
  </si>
  <si>
    <t xml:space="preserve">常勤換算方法対象外の</t>
  </si>
  <si>
    <t xml:space="preserve">当月合計</t>
  </si>
  <si>
    <t xml:space="preserve">週平均</t>
  </si>
  <si>
    <t xml:space="preserve">常勤の従業者の人数</t>
  </si>
  <si>
    <t xml:space="preserve">合計</t>
  </si>
  <si>
    <t xml:space="preserve">＋</t>
  </si>
  <si>
    <t xml:space="preserve">＝</t>
  </si>
  <si>
    <t xml:space="preserve">（勤務形態の記号）</t>
  </si>
  <si>
    <t xml:space="preserve">■ 常勤換算方法による人数</t>
  </si>
  <si>
    <t xml:space="preserve">基準：</t>
  </si>
  <si>
    <t xml:space="preserve">週</t>
  </si>
  <si>
    <t xml:space="preserve">常勤換算の</t>
  </si>
  <si>
    <t xml:space="preserve">常勤の従業者が</t>
  </si>
  <si>
    <t xml:space="preserve">常勤換算後の人数</t>
  </si>
  <si>
    <t xml:space="preserve">÷</t>
  </si>
  <si>
    <t xml:space="preserve">（小数点第2位以下切り捨て）</t>
  </si>
  <si>
    <t xml:space="preserve">■ 看護職員の常勤換算方法による人数</t>
  </si>
  <si>
    <t xml:space="preserve">■ 介護職員の常勤換算方法による人数</t>
  </si>
  <si>
    <t xml:space="preserve">常勤換算方法による人数</t>
  </si>
  <si>
    <t xml:space="preserve">従業者の勤務の体制及び勤務形態一覧表　記入方法　（特定施設入居者生活介護）</t>
  </si>
  <si>
    <t xml:space="preserve">　(4) 利用者数を入力してください。利用者数は、前年度の平均値（前年度の利用者延数を当該前年度の日数で除して得た数。小数点第2位以下を切り上げ）とします。</t>
  </si>
  <si>
    <t xml:space="preserve">　(5) 従業者の職種について、下記のうち該当する職種をプルダウンより選択してください。（直接入力も可能です。）</t>
  </si>
  <si>
    <t xml:space="preserve">　(13)【任意入力】 常勤換算による配置が求められる職種について、各欄に該当する数字を確認・入力し、常勤換算後の人数を算出してください。</t>
  </si>
  <si>
    <t xml:space="preserve">　　　　○ 常勤換算方法とは、非常勤の従業者について「事業所の従業者の勤務延時間数を当該事業所において常勤の従業者が勤務すべき時間数で除することにより、</t>
  </si>
  <si>
    <t xml:space="preserve">　　　　　常勤の従業者の員数に換算する方法」であるため、常勤の従業者については常勤換算方法によらず、実人数で計算する。</t>
  </si>
  <si>
    <r>
      <rPr>
        <sz val="11"/>
        <color rgb="FF000000"/>
        <rFont val="游ゴシック"/>
        <family val="3"/>
        <charset val="128"/>
      </rPr>
      <t xml:space="preserve">　　　　　したがって、勤務形態「</t>
    </r>
    <r>
      <rPr>
        <sz val="11"/>
        <color rgb="FF000000"/>
        <rFont val="Calibri"/>
        <family val="2"/>
        <charset val="1"/>
      </rPr>
      <t xml:space="preserve">A</t>
    </r>
    <r>
      <rPr>
        <sz val="11"/>
        <color rgb="FF000000"/>
        <rFont val="游ゴシック"/>
        <family val="3"/>
        <charset val="128"/>
      </rPr>
      <t xml:space="preserve">：常勤で専従」及び「</t>
    </r>
    <r>
      <rPr>
        <sz val="11"/>
        <color rgb="FF000000"/>
        <rFont val="Calibri"/>
        <family val="2"/>
        <charset val="1"/>
      </rPr>
      <t xml:space="preserve">B</t>
    </r>
    <r>
      <rPr>
        <sz val="11"/>
        <color rgb="FF000000"/>
        <rFont val="游ゴシック"/>
        <family val="3"/>
        <charset val="128"/>
      </rPr>
      <t xml:space="preserve">：常勤で兼務」については、実態に応じて「常勤換算の対象時間数」及び「常勤換算方法対象外の常勤の従業者の人数」を確認し、</t>
    </r>
  </si>
  <si>
    <t xml:space="preserve">　　　　　手入力すること。</t>
  </si>
  <si>
    <t xml:space="preserve">　　　　○ 職員が育児・介護休業法による短時間勤務制度等を利用する場合、週30時間以上の勤務で、常勤換算方法での計算にあたり、常勤の従業者が勤務すべき時間数を満たしたものとし、</t>
  </si>
  <si>
    <t xml:space="preserve">　　　　　１（常勤）として取り扱うことが可能です。この場合、勤務形態の記号は「A」または「B」とし、人員基準の確認の表においては、「常勤換算方法対象外の常勤の従業者の人数」の欄に</t>
  </si>
  <si>
    <t xml:space="preserve">　　　　　１（人）として入力してください。また、「(11)兼務状況等」の欄に「短時間勤務制度利用」と記入してください。</t>
  </si>
  <si>
    <t xml:space="preserve">地域密着型介護老人福祉施設入所者生活介護</t>
  </si>
  <si>
    <t xml:space="preserve">(4) 入所者数（利用者数）</t>
  </si>
  <si>
    <t xml:space="preserve">従業者の勤務の体制及び勤務形態一覧表　記入方法　（【従来型】指定介護老人福祉施設・短期入所生活介護）</t>
  </si>
  <si>
    <t xml:space="preserve">　(4) 入所者数（利用者数）を入力してください。入所者数（利用者数）は、前年度の平均値（前年度の入所者（利用者）延数を当該前年度の日数で除して得た数。</t>
  </si>
  <si>
    <t xml:space="preserve">　　  小数点第2位以下を切り上げ）とします。新規又は再開の場合は、推定数を入力してください。</t>
  </si>
  <si>
    <t xml:space="preserve">医師</t>
  </si>
  <si>
    <t xml:space="preserve">栄養士</t>
  </si>
  <si>
    <t xml:space="preserve">指定介護老人福祉施設（ユニット型）</t>
  </si>
  <si>
    <t xml:space="preserve">(5)
ユニットリーダー</t>
  </si>
  <si>
    <t xml:space="preserve">(6)
ユニット名</t>
  </si>
  <si>
    <t xml:space="preserve">(15)【任意入力】人員基準の確認（看護職員・介護職員）</t>
  </si>
  <si>
    <t xml:space="preserve">従業者の勤務の体制及び勤務形態一覧表　記入方法　（【ユニット型】指定介護老人福祉施設・短期入所生活介護）</t>
  </si>
  <si>
    <t xml:space="preserve">　(5) ユニットリーダーに以下の印をつけてください。</t>
  </si>
  <si>
    <t xml:space="preserve">　　  ユニットケアリーダー研修を受講した従業者（以下、「研修受講者」）　・・・　◎</t>
  </si>
  <si>
    <t xml:space="preserve">　　  研修受講者ではない、ユニットにおけるケアに責任を持つ従業者　　　　・・・　○</t>
  </si>
  <si>
    <t xml:space="preserve">　(6) ユニットに属する従業者（看護職員・介護職員）については、その属するユニット名を入力してください。</t>
  </si>
  <si>
    <t xml:space="preserve">　　  記入の順序はユニットごとにまとめてください。また、夜勤時間帯に、２ユニットごとに1人以上の看護職員・介護職員を配置する場合は、</t>
  </si>
  <si>
    <t xml:space="preserve">　　  原則、そのユニットを並べて記載してください。</t>
  </si>
  <si>
    <t xml:space="preserve">　　  なお、夜勤時間帯に２ユニットを担当する従業者は、通常主に担当するユニット名を入力してください。</t>
  </si>
  <si>
    <t xml:space="preserve">　(7) 従業者の職種について、下記のうち該当する職種をプルダウンより選択してください。（直接入力も可能です。）</t>
  </si>
  <si>
    <t xml:space="preserve">　(9) 従業者の保有する資格について、該当する資格名称をプルダウンより選択してください。（直接入力も可能です。）</t>
  </si>
  <si>
    <t xml:space="preserve">　　 ※ユニットケアリーダー研修を受講した従業者については、必要に応じて、ユニットケアリーダー研修修了証の写しを添付資料として提出してください。</t>
  </si>
  <si>
    <t xml:space="preserve">　(15)【任意入力】 常勤換算による配置が求められる職種について、各欄に該当する数字を確認・入力し、常勤換算後の人数を算出してください。</t>
  </si>
  <si>
    <t xml:space="preserve">定期巡回・随時対応型訪問介護看護（一体型）</t>
  </si>
  <si>
    <t xml:space="preserve">(12)【任意入力】人員基準の確認（看護職員）</t>
  </si>
  <si>
    <t xml:space="preserve">   勤務時間数のみを入力してください。</t>
  </si>
  <si>
    <t xml:space="preserve">   入力の補助を目的とするものですので、結果に誤りがないかご確認ください。</t>
  </si>
  <si>
    <t xml:space="preserve">従業者の勤務の体制及び勤務形態一覧表　記入方法　（定期巡回・随時対応型訪問介護看護）</t>
  </si>
  <si>
    <t xml:space="preserve">理学療法士</t>
  </si>
  <si>
    <t xml:space="preserve">作業療法士</t>
  </si>
  <si>
    <t xml:space="preserve">言語聴覚士</t>
  </si>
  <si>
    <t xml:space="preserve">計画作成責任者</t>
  </si>
  <si>
    <t xml:space="preserve">　(5) 従業者の勤務形態について、下記のうち該当する区分の記号をプルダウンより選択してください。</t>
  </si>
  <si>
    <t xml:space="preserve">　(6) 従業者の保有する資格について、該当する資格名称をプルダウンより選択してください。（直接入力も可能です。）</t>
  </si>
  <si>
    <t xml:space="preserve">　(7) 従業者の氏名を記入してください。</t>
  </si>
  <si>
    <t xml:space="preserve">　(8) 申請する事業に係る従業者（管理者を含む。）の1ヶ月分の勤務時間を入力してください。（別シートの「シフト記号表」を作成し、シフト記号を選択または入力してください。）</t>
  </si>
  <si>
    <t xml:space="preserve">　(9) 従業者ごとに、合計勤務時間数が自動計算されますので、誤りがないか確認してください。</t>
  </si>
  <si>
    <t xml:space="preserve">　(10) 従業者ごとに、週平均の勤務時間数が自動計算されますので、誤りがないか確認してください。</t>
  </si>
  <si>
    <t xml:space="preserve">　(11) 申請する事業所以外の事業所・施設との兼務がある場合は、兼務先の事業所・施設の名称及び兼務する職務の内容について記入してください。</t>
  </si>
  <si>
    <t xml:space="preserve">　(12)【任意入力】 常勤換算による配置が求められる職種について、各欄に該当する数字を確認・入力し、常勤換算後の人数を算出してください。</t>
  </si>
  <si>
    <t xml:space="preserve">看護小規模多機能型居宅介護</t>
  </si>
  <si>
    <t xml:space="preserve">(17) 介護従業者（看護職員を含む）の日中の勤務時間の合計</t>
  </si>
  <si>
    <t xml:space="preserve">(18) 看護職員の日中の勤務時間の合計</t>
  </si>
  <si>
    <t xml:space="preserve">(19) 介護従業者（看護職員を含む）の夜間・深夜の勤務時間の合計</t>
  </si>
  <si>
    <t xml:space="preserve">従業者の勤務の体制及び勤務形態一覧表　記入方法　（看護小規模多機能型居宅介護）</t>
  </si>
  <si>
    <t xml:space="preserve">（正式名称：看護小規模多機能型居宅介護従事者）</t>
  </si>
  <si>
    <t xml:space="preserve">（介護従業者のうち、保健師、看護師又は准看護師は、看護職員とします。）</t>
  </si>
  <si>
    <t xml:space="preserve">　(17) 介護従業者（看護職員を含む）の日中の勤務時間の合計が自動計算されますので、誤りがないか確認してください。</t>
  </si>
  <si>
    <t xml:space="preserve">　(18) 看護職員の日中の勤務時間の合計が自動計算されますので、誤りがないか確認してください。</t>
  </si>
  <si>
    <t xml:space="preserve">　(19) 介護従業者（看護職員を含む）の夜間・深夜の勤務時間の合計が自動計算されますので、誤りがないか確認してください。</t>
  </si>
  <si>
    <t xml:space="preserve">地域密着型通所介護</t>
  </si>
  <si>
    <t xml:space="preserve">(17) 確保すべき介護職員の勤務時間数（注：記入方法参照）　　</t>
  </si>
  <si>
    <t xml:space="preserve">（参考）
(18) 1日の職種別人員内訳</t>
  </si>
  <si>
    <t xml:space="preserve">・地域密着型通所介護における「確保すべき従業者の勤務延時間数」には、「最低限確保すべきとされている程度の休憩時間は含めて差し支えない」としており、</t>
  </si>
  <si>
    <t xml:space="preserve">従業者の勤務の体制及び勤務形態一覧表　記入方法　（地域密着型通所介護）</t>
  </si>
  <si>
    <t xml:space="preserve">　(17) 確保すべき介護職員の勤務時間数が自動計算されます。（(15)(16)を入力しないと計算されません。）</t>
  </si>
  <si>
    <t xml:space="preserve">　　　（注）利用定員が10人以下の場合は、「確保すべき看護職員及び介護職員の勤務時間数」</t>
  </si>
  <si>
    <t xml:space="preserve">　(18) 1日の職種別人員内訳が自動カウントされますので、誤りがないか確認してください。職種を追加したい場合は、機能訓練指導員の下に１種追加可能です。</t>
  </si>
  <si>
    <t xml:space="preserve">療養通所介護</t>
  </si>
  <si>
    <t xml:space="preserve">(16) 確保すべき看護職員・介護職員の員数（提供時間帯を通じて専従）　　</t>
  </si>
  <si>
    <t xml:space="preserve">従業者の勤務の体制及び勤務形態一覧表　記入方法　（療養通所介護）</t>
  </si>
  <si>
    <t xml:space="preserve">　(5) 当該サービス提供単位のサービス提供時間を入力してください。</t>
  </si>
  <si>
    <t xml:space="preserve">　(14) 看護職員・介護職員のサービス提供時間内に勤務する時間数の合計（勤務延時間数）が自動計算されますので、誤りがないか確認してください。</t>
  </si>
  <si>
    <t xml:space="preserve">　(16) 利用者の数1.5に対し、提供時間帯を通じて専従で確保すべき看護職員・介護職員の員数が自動計算されます。（（14)を入力しないと計算されません。）</t>
  </si>
  <si>
    <t xml:space="preserve">従業者の勤務の体制及び勤務形態一覧表</t>
  </si>
  <si>
    <t xml:space="preserve">サービス種別</t>
  </si>
  <si>
    <t xml:space="preserve">居宅介護支援</t>
  </si>
  <si>
    <t xml:space="preserve">事業所名</t>
  </si>
  <si>
    <t xml:space="preserve">(4) 利用者数（新規の場合は推定数）</t>
  </si>
  <si>
    <t xml:space="preserve">(7)
資格</t>
  </si>
  <si>
    <t xml:space="preserve">(12) 兼務状況
（兼務先／兼務する職務の内容）等</t>
  </si>
  <si>
    <t xml:space="preserve">(13)【任意入力】人員基準の確認（介護支援専門員（居宅介護支援））</t>
  </si>
  <si>
    <t xml:space="preserve">■ 介護支援専門員の常勤換算方法による人数</t>
  </si>
  <si>
    <t xml:space="preserve">従業者の勤務の体制及び勤務形態一覧表　記入方法　（居宅介護支援）</t>
  </si>
  <si>
    <t xml:space="preserve">　(4) 利用者の数（新規・再開の場合は推定数）を入力してください。</t>
  </si>
  <si>
    <t xml:space="preserve">介護予防支援担当職員</t>
  </si>
  <si>
    <r>
      <rPr>
        <b val="true"/>
        <sz val="12"/>
        <rFont val="HGSｺﾞｼｯｸM"/>
        <family val="3"/>
        <charset val="128"/>
      </rPr>
      <t xml:space="preserve">       ※選択した資格及び研修に関して、</t>
    </r>
    <r>
      <rPr>
        <b val="true"/>
        <u val="single"/>
        <sz val="12"/>
        <rFont val="HGSｺﾞｼｯｸM"/>
        <family val="3"/>
        <charset val="128"/>
      </rPr>
      <t xml:space="preserve">必要に応じて、</t>
    </r>
    <r>
      <rPr>
        <b val="true"/>
        <sz val="12"/>
        <rFont val="HGSｺﾞｼｯｸM"/>
        <family val="3"/>
        <charset val="128"/>
      </rPr>
      <t xml:space="preserve">資格証又は研修修了証等の写しを添付資料として提出してください。</t>
    </r>
  </si>
  <si>
    <t xml:space="preserve">　(9) 申請する事業に係る従業者（管理者を含む。）の1ヶ月分の勤務時間を入力してください。</t>
  </si>
  <si>
    <t xml:space="preserve"> 　　 ※ 入力することができる時間数は、当該事業所において常勤の従業者が勤務すべき勤務時間数を上限とします。</t>
  </si>
  <si>
    <t xml:space="preserve">　(12) 申請する事業所以外の事業所・施設との兼務がある場合は、兼務先の事業所・施設の名称、兼務する職務の内容について記入してください。</t>
  </si>
  <si>
    <t xml:space="preserve">　(13)【任意入力】 常勤換算による配置が求められる職種について、各欄に該当する数字を入力し、常勤換算後の人数を算出してください。</t>
  </si>
  <si>
    <t xml:space="preserve">（標準様式２）</t>
  </si>
  <si>
    <t xml:space="preserve">管 理 者 経 歴 書</t>
  </si>
  <si>
    <t xml:space="preserve">事業所又は施設の名称</t>
  </si>
  <si>
    <t xml:space="preserve">カナ</t>
  </si>
  <si>
    <t xml:space="preserve">生年月日</t>
  </si>
  <si>
    <t xml:space="preserve">氏名</t>
  </si>
  <si>
    <t xml:space="preserve">主 な 職 歴 等</t>
  </si>
  <si>
    <t xml:space="preserve">年　月</t>
  </si>
  <si>
    <t xml:space="preserve">勤 務 先 等</t>
  </si>
  <si>
    <t xml:space="preserve">職 務 内 容</t>
  </si>
  <si>
    <t xml:space="preserve">　別添</t>
  </si>
  <si>
    <t xml:space="preserve">備考</t>
  </si>
  <si>
    <t xml:space="preserve">　「主な職歴等」には、管理者の要件を満たすことが分かる職歴等について記載ください。</t>
  </si>
  <si>
    <t xml:space="preserve">（標準様式３）</t>
  </si>
  <si>
    <t xml:space="preserve">平面図</t>
  </si>
  <si>
    <t xml:space="preserve">事業所・施設の名称</t>
  </si>
  <si>
    <t xml:space="preserve">展示コーナー</t>
  </si>
  <si>
    <t xml:space="preserve">　調理室</t>
  </si>
  <si>
    <t xml:space="preserve">　談話室</t>
  </si>
  <si>
    <t xml:space="preserve">　相談室</t>
  </si>
  <si>
    <t xml:space="preserve">　診察室 40㎡</t>
  </si>
  <si>
    <t xml:space="preserve">　30㎡</t>
  </si>
  <si>
    <t xml:space="preserve">　20㎡</t>
  </si>
  <si>
    <t xml:space="preserve">　調剤室</t>
  </si>
  <si>
    <t xml:space="preserve">玄関ホール</t>
  </si>
  <si>
    <t xml:space="preserve">　　機能訓練室　100㎡</t>
  </si>
  <si>
    <t xml:space="preserve">　　（食堂兼用）</t>
  </si>
  <si>
    <t xml:space="preserve">浴室 70㎡</t>
  </si>
  <si>
    <t xml:space="preserve">　便所</t>
  </si>
  <si>
    <t xml:space="preserve">事務室 30㎡</t>
  </si>
  <si>
    <t xml:space="preserve">備考　1</t>
  </si>
  <si>
    <t xml:space="preserve">　必ずしも本様式によらず、各室の用途及び面積の分かるものであれば、既存の平面図等をもって提出書類として差し支えありません。</t>
  </si>
  <si>
    <t xml:space="preserve">　各室の用途及び面積を記載してください。</t>
  </si>
  <si>
    <t xml:space="preserve">　当該事業の専用部分と他との共用部分を色分けする等使用関係を分かり易く表示してください。</t>
  </si>
  <si>
    <t xml:space="preserve">（標準様式４）</t>
  </si>
  <si>
    <t xml:space="preserve">設備等一覧表</t>
  </si>
  <si>
    <t xml:space="preserve">サービス種類　（</t>
  </si>
  <si>
    <t xml:space="preserve">事業所名・施設名　（</t>
  </si>
  <si>
    <t xml:space="preserve">チェック欄</t>
  </si>
  <si>
    <t xml:space="preserve">設備の種類</t>
  </si>
  <si>
    <t xml:space="preserve">設備基準上適合すべき項目</t>
  </si>
  <si>
    <t xml:space="preserve">（例）消火設備その他非常災害に際して必要な設備</t>
  </si>
  <si>
    <t xml:space="preserve">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</si>
  <si>
    <t xml:space="preserve">（標準様式５）</t>
  </si>
  <si>
    <t xml:space="preserve">利用者からの苦情を処理するために講ずる措置の概要</t>
  </si>
  <si>
    <t xml:space="preserve">事業所又は施設名</t>
  </si>
  <si>
    <t xml:space="preserve">申請するサービス種類</t>
  </si>
  <si>
    <t xml:space="preserve">措  置  の  概  要</t>
  </si>
  <si>
    <t xml:space="preserve">１  利用者からの相談又は苦情等に対応する常設の窓口（連絡先）、担当者の設置</t>
  </si>
  <si>
    <t xml:space="preserve">２  円滑かつ迅速に苦情処理を行うための処理体制・手順</t>
  </si>
  <si>
    <t xml:space="preserve">３  苦情があったサービス事業者に対する対応方針等（居宅介護支援事業者の場合記入）</t>
  </si>
  <si>
    <t xml:space="preserve">４  その他参考事項</t>
  </si>
  <si>
    <t xml:space="preserve">備考  上の事項は例示であり、これにかかわらず苦情処理に係る対応方針を具体的に記してください。</t>
  </si>
  <si>
    <t xml:space="preserve">（標準様式６）</t>
  </si>
  <si>
    <t xml:space="preserve">誓　約　書</t>
  </si>
  <si>
    <t xml:space="preserve">○○</t>
  </si>
  <si>
    <t xml:space="preserve">市（町・村）長     殿</t>
  </si>
  <si>
    <t xml:space="preserve">申請者    </t>
  </si>
  <si>
    <t xml:space="preserve">（名称）</t>
  </si>
  <si>
    <t xml:space="preserve">（代表者の職名・氏名）</t>
  </si>
  <si>
    <t xml:space="preserve">　申請者が別紙のいずれにも該当しない者であることを誓約します。
</t>
  </si>
  <si>
    <t xml:space="preserve">別紙①：　地域密着型サービス事業所向け</t>
  </si>
  <si>
    <t xml:space="preserve">別紙②：　居宅介護支援事業所向け</t>
  </si>
  <si>
    <t xml:space="preserve">別紙③：　地域密着型介護予防サービス事業所向け</t>
  </si>
  <si>
    <t xml:space="preserve">別紙④：　介護予防支援事業所向け</t>
  </si>
  <si>
    <t xml:space="preserve">（該当に○）</t>
  </si>
  <si>
    <t xml:space="preserve">（別紙①：地域密着型サービス事業所向け）</t>
  </si>
  <si>
    <t xml:space="preserve">介護保険法第７８条の２第４項</t>
  </si>
  <si>
    <t xml:space="preserve">一</t>
  </si>
  <si>
    <t xml:space="preserve">申請者が市町村の条例で定める者でないとき。</t>
  </si>
  <si>
    <t xml:space="preserve">二</t>
  </si>
  <si>
    <t xml:space="preserve">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</si>
  <si>
    <t xml:space="preserve">三</t>
  </si>
  <si>
    <t xml:space="preserve">申請者が、第七十八条の四第二項又は第五項に規定する指定地域密着型サービスの事業の設備及び運営に関する基準に従って適正な地域密着型サービス事業の運営をすることができないと認められるとき。</t>
  </si>
  <si>
    <t xml:space="preserve">四</t>
  </si>
  <si>
    <t xml:space="preserve">当該申請に係る事業所が当該市町村の区域の外にある場合であって、その所在地の市町村長（以下この条において「所在地市町村長」という。）の同意を得ていないとき。</t>
  </si>
  <si>
    <t xml:space="preserve">四の二</t>
  </si>
  <si>
    <t xml:space="preserve">申請者が、禁錮以上の刑に処せられ、その執行を終わり、又は執行を受けることがなくなるまでの者であるとき。</t>
  </si>
  <si>
    <t xml:space="preserve">五</t>
  </si>
  <si>
    <t xml:space="preserve">申請者が、この法律その他国民の保健医療若しくは福祉に関する法律で政令で定めるものの規定により罰金の刑に処せられ、その執行を終わり、又は執行を受けることがなくなるまでの者であるとき。</t>
  </si>
  <si>
    <t xml:space="preserve">五の二</t>
  </si>
  <si>
    <t xml:space="preserve">申請者が、労働に関する法律の規定であって政令で定めるものにより罰金の刑に処せられ、その執行を終わり、又は執行を受けることがなくなるまでの者であるとき。</t>
  </si>
  <si>
    <t xml:space="preserve">五の三</t>
  </si>
  <si>
    <t xml:space="preserve">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</si>
  <si>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 xml:space="preserve">六</t>
  </si>
  <si>
    <t xml:space="preserve">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</si>
  <si>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六の二</t>
  </si>
  <si>
    <t xml:space="preserve">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</si>
  <si>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六の三</t>
  </si>
  <si>
    <t xml:space="preserve">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</si>
  <si>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t>
  </si>
  <si>
    <t xml:space="preserve">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</si>
  <si>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 xml:space="preserve">七の二</t>
  </si>
  <si>
    <t xml:space="preserve">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</si>
  <si>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 xml:space="preserve">八</t>
  </si>
  <si>
    <t xml:space="preserve">申請者が、指定の申請前五年以内に居宅サービス等に関し不正又は著しく不当な行為をした者であるとき。</t>
  </si>
  <si>
    <t xml:space="preserve">九</t>
  </si>
  <si>
    <t xml:space="preserve">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</si>
  <si>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 xml:space="preserve">十</t>
  </si>
  <si>
    <t xml:space="preserve">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</si>
  <si>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 xml:space="preserve">十一</t>
  </si>
  <si>
    <t xml:space="preserve">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</si>
  <si>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 xml:space="preserve">十二</t>
  </si>
  <si>
    <t xml:space="preserve">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</si>
  <si>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 xml:space="preserve">（別紙②：居宅介護支援事業所向け）</t>
  </si>
  <si>
    <t xml:space="preserve">介護保険法第７９条第２項</t>
  </si>
  <si>
    <t xml:space="preserve">当該申請に係る事業所の介護支援専門員の人員が、第八十一条第一項の市町村の条例で定める員数を満たしていないとき。</t>
  </si>
  <si>
    <t xml:space="preserve">申請者が、第八十一条第二項に規定する指定居宅介護支援の事業の運営に関する基準に従って適正な居宅介護支援事業の運営をすることができないと認められるとき。</t>
  </si>
  <si>
    <t xml:space="preserve">三の二</t>
  </si>
  <si>
    <t xml:space="preserve">四の三</t>
  </si>
  <si>
    <t xml:space="preserve">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</si>
  <si>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</si>
  <si>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</si>
  <si>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 xml:space="preserve">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</si>
  <si>
    <t xml:space="preserve">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</si>
  <si>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 xml:space="preserve">申請者が、法人で、その役員等のうちに第三号の二から第五号まで又は第六号から前号までのいずれかに該当する者のあるものであるとき。</t>
  </si>
  <si>
    <t xml:space="preserve">申請者が、法人でない事業所で、その管理者が第三号の二から第五号まで又は第六号から第七号までのいずれかに該当する者であるとき。</t>
  </si>
  <si>
    <t xml:space="preserve">（別紙③：地域密着型介護予防サービス事業所向け）</t>
  </si>
  <si>
    <t xml:space="preserve">介護保険法第１１５条の１２第２項</t>
  </si>
  <si>
    <t xml:space="preserve">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</si>
  <si>
    <t xml:space="preserve">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</si>
  <si>
    <t xml:space="preserve">当該申請に係る事業所が当該市町村の区域の外にある場合であって、その所在地の市町村長の同意を得ていないとき。</t>
  </si>
  <si>
    <t xml:space="preserve">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</si>
  <si>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</si>
  <si>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</si>
  <si>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</si>
  <si>
    <t xml:space="preserve">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</si>
  <si>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 xml:space="preserve">申請者（介護予防認知症対応型共同生活介護に係る指定の申請者を除く。）が、法人で、その役員等のうちに第四号の二から第六号まで又は前三号のいずれかに該当する者のあるものであるとき。</t>
  </si>
  <si>
    <t xml:space="preserve">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</si>
  <si>
    <t xml:space="preserve">申請者（介護予防認知症対応型共同生活介護に係る指定の申請者を除く。）が、法人でない事業所で、その管理者が第四号の二から第六号まで又は第七号から第八号までのいずれかに該当する者であるとき。</t>
  </si>
  <si>
    <t xml:space="preserve">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</si>
  <si>
    <t xml:space="preserve">（別紙④：介護予防支援事業所向け）</t>
  </si>
  <si>
    <t xml:space="preserve">介護保険法第115条の22第２項</t>
  </si>
  <si>
    <t xml:space="preserve">当該申請に係る事業所の従業者の知識及び技能並びに人員が、第百十五条の二十四第一項の市町村の条例で定める基準及び同項の市町村の条例で定める員数を満たしていないとき。</t>
  </si>
  <si>
    <t xml:space="preserve">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</si>
  <si>
    <t xml:space="preserve">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</si>
  <si>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</si>
  <si>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</si>
  <si>
    <t xml:space="preserve">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</si>
  <si>
    <t xml:space="preserve">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</si>
  <si>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 xml:space="preserve">（標準様式７）</t>
  </si>
  <si>
    <t xml:space="preserve">当該事業所に勤務する介護支援専門員一覧</t>
  </si>
  <si>
    <t xml:space="preserve">フリガナ</t>
  </si>
  <si>
    <t xml:space="preserve">介護支援専門員番号</t>
  </si>
  <si>
    <t xml:space="preserve">氏　名</t>
  </si>
</sst>
</file>

<file path=xl/styles.xml><?xml version="1.0" encoding="utf-8"?>
<styleSheet xmlns="http://schemas.openxmlformats.org/spreadsheetml/2006/main">
  <numFmts count="14">
    <numFmt numFmtId="164" formatCode="#,##0"/>
    <numFmt numFmtId="165" formatCode="General"/>
    <numFmt numFmtId="166" formatCode="General"/>
    <numFmt numFmtId="167" formatCode="h:mm"/>
    <numFmt numFmtId="168" formatCode="0.0"/>
    <numFmt numFmtId="169" formatCode="0"/>
    <numFmt numFmtId="170" formatCode="#,##0.0#"/>
    <numFmt numFmtId="171" formatCode="#,##0;[RED]\-#,##0"/>
    <numFmt numFmtId="172" formatCode="#,##0.00"/>
    <numFmt numFmtId="173" formatCode="h:mm;@"/>
    <numFmt numFmtId="174" formatCode="#,##0.##"/>
    <numFmt numFmtId="175" formatCode="#,##0.0\人"/>
    <numFmt numFmtId="176" formatCode="#,##0\人"/>
    <numFmt numFmtId="177" formatCode="#,##0.0;[RED]\-#,##0.0"/>
  </numFmts>
  <fonts count="50">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0"/>
      <color rgb="FF000000"/>
      <name val="Times New Roman"/>
      <family val="1"/>
      <charset val="1"/>
    </font>
    <font>
      <sz val="11"/>
      <color rgb="FF000000"/>
      <name val="游ゴシック"/>
      <family val="2"/>
      <charset val="1"/>
    </font>
    <font>
      <sz val="11"/>
      <name val="ＭＳ Ｐゴシック"/>
      <family val="3"/>
      <charset val="128"/>
    </font>
    <font>
      <sz val="12"/>
      <name val="HGSｺﾞｼｯｸM"/>
      <family val="3"/>
      <charset val="128"/>
    </font>
    <font>
      <sz val="16"/>
      <name val="HGSｺﾞｼｯｸM"/>
      <family val="3"/>
      <charset val="128"/>
    </font>
    <font>
      <b val="true"/>
      <sz val="16"/>
      <name val="HGSｺﾞｼｯｸM"/>
      <family val="3"/>
      <charset val="128"/>
    </font>
    <font>
      <sz val="14"/>
      <name val="HGSｺﾞｼｯｸM"/>
      <family val="3"/>
      <charset val="128"/>
    </font>
    <font>
      <sz val="11"/>
      <name val="HGSｺﾞｼｯｸM"/>
      <family val="3"/>
      <charset val="128"/>
    </font>
    <font>
      <sz val="10"/>
      <name val="HGSｺﾞｼｯｸM"/>
      <family val="3"/>
      <charset val="128"/>
    </font>
    <font>
      <sz val="16"/>
      <color rgb="FF000000"/>
      <name val="游ゴシック"/>
      <family val="3"/>
      <charset val="128"/>
    </font>
    <font>
      <b val="true"/>
      <sz val="16"/>
      <color rgb="FFFF0000"/>
      <name val="游ゴシック"/>
      <family val="2"/>
      <charset val="128"/>
    </font>
    <font>
      <sz val="16"/>
      <color rgb="FFFF0000"/>
      <name val="游ゴシック"/>
      <family val="3"/>
      <charset val="128"/>
    </font>
    <font>
      <sz val="16"/>
      <name val="游ゴシック"/>
      <family val="3"/>
      <charset val="128"/>
    </font>
    <font>
      <b val="true"/>
      <sz val="14"/>
      <name val="HGSｺﾞｼｯｸM"/>
      <family val="3"/>
      <charset val="128"/>
    </font>
    <font>
      <b val="true"/>
      <sz val="12"/>
      <color rgb="FFFF0000"/>
      <name val="HGSｺﾞｼｯｸM"/>
      <family val="3"/>
      <charset val="128"/>
    </font>
    <font>
      <sz val="12"/>
      <name val="HGSｺﾞｼｯｸE"/>
      <family val="3"/>
      <charset val="128"/>
    </font>
    <font>
      <u val="single"/>
      <sz val="12"/>
      <name val="HGSｺﾞｼｯｸE"/>
      <family val="3"/>
      <charset val="128"/>
    </font>
    <font>
      <b val="true"/>
      <sz val="12"/>
      <name val="HGSｺﾞｼｯｸM"/>
      <family val="3"/>
      <charset val="128"/>
    </font>
    <font>
      <sz val="11"/>
      <color rgb="FF000000"/>
      <name val="游明朝"/>
      <family val="2"/>
      <charset val="128"/>
    </font>
    <font>
      <sz val="11"/>
      <color rgb="FF000000"/>
      <name val="Calibri"/>
      <family val="0"/>
      <charset val="128"/>
    </font>
    <font>
      <sz val="11"/>
      <name val="游明朝"/>
      <family val="2"/>
      <charset val="128"/>
    </font>
    <font>
      <sz val="6"/>
      <name val="HGSｺﾞｼｯｸM"/>
      <family val="3"/>
      <charset val="128"/>
    </font>
    <font>
      <sz val="12"/>
      <color rgb="FFFFFF99"/>
      <name val="HGSｺﾞｼｯｸM"/>
      <family val="3"/>
      <charset val="128"/>
    </font>
    <font>
      <sz val="16"/>
      <color rgb="FF000000"/>
      <name val="游明朝"/>
      <family val="2"/>
      <charset val="128"/>
    </font>
    <font>
      <sz val="16"/>
      <color rgb="FF000000"/>
      <name val="游明朝"/>
      <family val="0"/>
      <charset val="128"/>
    </font>
    <font>
      <b val="true"/>
      <u val="single"/>
      <sz val="12"/>
      <name val="HGSｺﾞｼｯｸM"/>
      <family val="3"/>
      <charset val="128"/>
    </font>
    <font>
      <b val="true"/>
      <sz val="14"/>
      <color rgb="FFFF0000"/>
      <name val="HGSｺﾞｼｯｸM"/>
      <family val="3"/>
      <charset val="128"/>
    </font>
    <font>
      <sz val="14"/>
      <color rgb="FF000000"/>
      <name val="游ゴシック"/>
      <family val="3"/>
      <charset val="128"/>
    </font>
    <font>
      <sz val="11"/>
      <color rgb="FF000000"/>
      <name val="游ゴシック"/>
      <family val="3"/>
      <charset val="128"/>
    </font>
    <font>
      <sz val="11"/>
      <color rgb="FF000000"/>
      <name val="Calibri"/>
      <family val="2"/>
      <charset val="1"/>
    </font>
    <font>
      <sz val="14"/>
      <color rgb="FFFF0000"/>
      <name val="HGSｺﾞｼｯｸM"/>
      <family val="3"/>
      <charset val="128"/>
    </font>
    <font>
      <sz val="11"/>
      <name val="游ゴシック"/>
      <family val="2"/>
      <charset val="128"/>
    </font>
    <font>
      <sz val="11"/>
      <color rgb="FF000000"/>
      <name val="ＭＳ Ｐゴシック"/>
      <family val="3"/>
      <charset val="128"/>
    </font>
    <font>
      <b val="true"/>
      <sz val="12"/>
      <color rgb="FF000000"/>
      <name val="ＭＳ Ｐゴシック"/>
      <family val="3"/>
      <charset val="128"/>
    </font>
    <font>
      <sz val="10"/>
      <name val="ＭＳ Ｐゴシック"/>
      <family val="3"/>
      <charset val="128"/>
    </font>
    <font>
      <sz val="9"/>
      <color rgb="FF000000"/>
      <name val="ＭＳ Ｐゴシック"/>
      <family val="3"/>
      <charset val="128"/>
    </font>
    <font>
      <sz val="10"/>
      <color rgb="FF000000"/>
      <name val="ＭＳ Ｐゴシック"/>
      <family val="3"/>
      <charset val="128"/>
    </font>
    <font>
      <b val="true"/>
      <sz val="12"/>
      <name val="ＭＳ Ｐゴシック"/>
      <family val="3"/>
      <charset val="128"/>
    </font>
    <font>
      <sz val="10.5"/>
      <name val="ＭＳ Ｐゴシック"/>
      <family val="3"/>
      <charset val="128"/>
    </font>
    <font>
      <sz val="10.5"/>
      <color rgb="FF000000"/>
      <name val="ＭＳ Ｐゴシック"/>
      <family val="3"/>
      <charset val="128"/>
    </font>
    <font>
      <b val="true"/>
      <sz val="10.5"/>
      <name val="ＭＳ Ｐゴシック"/>
      <family val="3"/>
      <charset val="128"/>
    </font>
    <font>
      <sz val="8"/>
      <color rgb="FF000000"/>
      <name val="ＭＳ Ｐゴシック"/>
      <family val="3"/>
      <charset val="128"/>
    </font>
    <font>
      <sz val="11"/>
      <name val="ＭＳ ゴシック"/>
      <family val="3"/>
      <charset val="128"/>
    </font>
    <font>
      <b val="true"/>
      <sz val="11"/>
      <name val="ＭＳ ゴシック"/>
      <family val="3"/>
      <charset val="128"/>
    </font>
    <font>
      <sz val="10"/>
      <name val="ＭＳ ゴシック"/>
      <family val="3"/>
      <charset val="128"/>
    </font>
    <font>
      <sz val="12"/>
      <name val="ＭＳ ゴシック"/>
      <family val="3"/>
      <charset val="128"/>
    </font>
  </fonts>
  <fills count="8">
    <fill>
      <patternFill patternType="none"/>
    </fill>
    <fill>
      <patternFill patternType="gray125"/>
    </fill>
    <fill>
      <patternFill patternType="solid">
        <fgColor rgb="FFDEEBF7"/>
        <bgColor rgb="FFCCECFF"/>
      </patternFill>
    </fill>
    <fill>
      <patternFill patternType="solid">
        <fgColor rgb="FFCCFFCC"/>
        <bgColor rgb="FFCCECFF"/>
      </patternFill>
    </fill>
    <fill>
      <patternFill patternType="solid">
        <fgColor rgb="FFFFFFFF"/>
        <bgColor rgb="FFF2F2F2"/>
      </patternFill>
    </fill>
    <fill>
      <patternFill patternType="solid">
        <fgColor rgb="FFFFCCFF"/>
        <bgColor rgb="FFDEEBF7"/>
      </patternFill>
    </fill>
    <fill>
      <patternFill patternType="solid">
        <fgColor rgb="FFCCECFF"/>
        <bgColor rgb="FFDEEBF7"/>
      </patternFill>
    </fill>
    <fill>
      <patternFill patternType="solid">
        <fgColor rgb="FFF2F2F2"/>
        <bgColor rgb="FFDEEBF7"/>
      </patternFill>
    </fill>
  </fills>
  <borders count="159">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medium"/>
      <right style="thin"/>
      <top style="medium"/>
      <bottom style="medium"/>
      <diagonal/>
    </border>
    <border diagonalUp="false" diagonalDown="false">
      <left style="thin"/>
      <right/>
      <top style="medium"/>
      <bottom/>
      <diagonal/>
    </border>
    <border diagonalUp="false" diagonalDown="false">
      <left/>
      <right style="thin"/>
      <top style="medium"/>
      <bottom/>
      <diagonal/>
    </border>
    <border diagonalUp="false" diagonalDown="false">
      <left style="thin"/>
      <right style="thin"/>
      <top style="medium"/>
      <bottom style="medium"/>
      <diagonal/>
    </border>
    <border diagonalUp="false" diagonalDown="false">
      <left/>
      <right/>
      <top style="medium"/>
      <bottom/>
      <diagonal/>
    </border>
    <border diagonalUp="false" diagonalDown="false">
      <left/>
      <right style="medium"/>
      <top style="medium"/>
      <bottom/>
      <diagonal/>
    </border>
    <border diagonalUp="false" diagonalDown="false">
      <left style="double"/>
      <right style="medium"/>
      <top style="medium"/>
      <bottom style="medium"/>
      <diagonal/>
    </border>
    <border diagonalUp="false" diagonalDown="false">
      <left style="thin"/>
      <right/>
      <top/>
      <bottom/>
      <diagonal/>
    </border>
    <border diagonalUp="false" diagonalDown="false">
      <left/>
      <right style="thin"/>
      <top/>
      <bottom/>
      <diagonal/>
    </border>
    <border diagonalUp="false" diagonalDown="false">
      <left/>
      <right style="medium"/>
      <top/>
      <bottom/>
      <diagonal/>
    </border>
    <border diagonalUp="false" diagonalDown="false">
      <left/>
      <right style="medium"/>
      <top style="thin"/>
      <bottom style="thin"/>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thin"/>
      <right/>
      <top/>
      <bottom style="medium"/>
      <diagonal/>
    </border>
    <border diagonalUp="false" diagonalDown="false">
      <left/>
      <right style="thin"/>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style="thin"/>
      <bottom style="mediu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style="medium"/>
      <right style="thin"/>
      <top style="medium"/>
      <bottom style="dotted"/>
      <diagonal/>
    </border>
    <border diagonalUp="false" diagonalDown="false">
      <left style="thin"/>
      <right style="thin"/>
      <top style="medium"/>
      <bottom style="dotted"/>
      <diagonal/>
    </border>
    <border diagonalUp="false" diagonalDown="false">
      <left style="thin"/>
      <right style="medium"/>
      <top style="medium"/>
      <bottom style="dotted"/>
      <diagonal/>
    </border>
    <border diagonalUp="true" diagonalDown="false">
      <left style="double"/>
      <right style="medium"/>
      <top style="medium"/>
      <bottom style="dotted"/>
      <diagonal style="hair"/>
    </border>
    <border diagonalUp="true" diagonalDown="false">
      <left style="medium"/>
      <right style="medium"/>
      <top style="medium"/>
      <bottom style="dotted"/>
      <diagonal style="hair"/>
    </border>
    <border diagonalUp="false" diagonalDown="false">
      <left style="medium"/>
      <right style="medium"/>
      <top style="medium"/>
      <bottom/>
      <diagonal/>
    </border>
    <border diagonalUp="false" diagonalDown="false">
      <left style="thin"/>
      <right/>
      <top style="dotted"/>
      <bottom style="dotted"/>
      <diagonal/>
    </border>
    <border diagonalUp="false" diagonalDown="false">
      <left/>
      <right/>
      <top style="dotted"/>
      <bottom style="dotted"/>
      <diagonal/>
    </border>
    <border diagonalUp="false" diagonalDown="false">
      <left/>
      <right style="medium"/>
      <top style="dotted"/>
      <bottom style="dotted"/>
      <diagonal/>
    </border>
    <border diagonalUp="false" diagonalDown="false">
      <left style="medium"/>
      <right style="thin"/>
      <top style="dotted"/>
      <bottom style="thin"/>
      <diagonal/>
    </border>
    <border diagonalUp="false" diagonalDown="false">
      <left style="thin"/>
      <right style="thin"/>
      <top style="dotted"/>
      <bottom style="thin"/>
      <diagonal/>
    </border>
    <border diagonalUp="false" diagonalDown="false">
      <left style="thin"/>
      <right style="medium"/>
      <top style="dotted"/>
      <bottom style="thin"/>
      <diagonal/>
    </border>
    <border diagonalUp="false" diagonalDown="false">
      <left style="double"/>
      <right style="medium"/>
      <top style="dotted"/>
      <bottom style="dotted"/>
      <diagonal/>
    </border>
    <border diagonalUp="false" diagonalDown="false">
      <left style="medium"/>
      <right style="medium"/>
      <top style="dotted"/>
      <bottom style="dotted"/>
      <diagonal/>
    </border>
    <border diagonalUp="false" diagonalDown="false">
      <left style="medium"/>
      <right style="thin"/>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right/>
      <top style="thin"/>
      <bottom/>
      <diagonal/>
    </border>
    <border diagonalUp="false" diagonalDown="false">
      <left/>
      <right style="medium"/>
      <top style="thin"/>
      <bottom/>
      <diagonal/>
    </border>
    <border diagonalUp="false" diagonalDown="false">
      <left style="medium"/>
      <right style="thin"/>
      <top style="thin"/>
      <bottom style="dotted"/>
      <diagonal/>
    </border>
    <border diagonalUp="false" diagonalDown="false">
      <left style="thin"/>
      <right style="thin"/>
      <top style="thin"/>
      <bottom style="dotted"/>
      <diagonal/>
    </border>
    <border diagonalUp="false" diagonalDown="false">
      <left style="thin"/>
      <right style="medium"/>
      <top style="thin"/>
      <bottom style="dotted"/>
      <diagonal/>
    </border>
    <border diagonalUp="false" diagonalDown="false">
      <left style="thin"/>
      <right style="double"/>
      <top style="thin"/>
      <bottom style="dotted"/>
      <diagonal/>
    </border>
    <border diagonalUp="true" diagonalDown="false">
      <left style="double"/>
      <right style="medium"/>
      <top style="thin"/>
      <bottom style="dotted"/>
      <diagonal style="hair"/>
    </border>
    <border diagonalUp="true" diagonalDown="false">
      <left style="medium"/>
      <right style="medium"/>
      <top style="thin"/>
      <bottom style="dotted"/>
      <diagonal style="hair"/>
    </border>
    <border diagonalUp="false" diagonalDown="false">
      <left style="medium"/>
      <right style="medium"/>
      <top style="thin"/>
      <bottom/>
      <diagonal/>
    </border>
    <border diagonalUp="false" diagonalDown="false">
      <left style="thin"/>
      <right/>
      <top style="dotted"/>
      <bottom style="thin"/>
      <diagonal/>
    </border>
    <border diagonalUp="false" diagonalDown="false">
      <left/>
      <right/>
      <top style="dotted"/>
      <bottom style="thin"/>
      <diagonal/>
    </border>
    <border diagonalUp="false" diagonalDown="false">
      <left/>
      <right style="medium"/>
      <top style="dotted"/>
      <bottom style="thin"/>
      <diagonal/>
    </border>
    <border diagonalUp="false" diagonalDown="false">
      <left style="medium"/>
      <right style="medium"/>
      <top style="thin"/>
      <bottom style="medium"/>
      <diagonal/>
    </border>
    <border diagonalUp="false" diagonalDown="false">
      <left style="thin"/>
      <right/>
      <top style="dotted"/>
      <bottom style="medium"/>
      <diagonal/>
    </border>
    <border diagonalUp="false" diagonalDown="false">
      <left/>
      <right/>
      <top style="dotted"/>
      <bottom style="medium"/>
      <diagonal/>
    </border>
    <border diagonalUp="false" diagonalDown="false">
      <left/>
      <right style="medium"/>
      <top style="dotted"/>
      <bottom style="medium"/>
      <diagonal/>
    </border>
    <border diagonalUp="false" diagonalDown="false">
      <left style="medium"/>
      <right style="thin"/>
      <top style="dotted"/>
      <bottom style="medium"/>
      <diagonal/>
    </border>
    <border diagonalUp="false" diagonalDown="false">
      <left style="thin"/>
      <right style="thin"/>
      <top style="dotted"/>
      <bottom style="medium"/>
      <diagonal/>
    </border>
    <border diagonalUp="false" diagonalDown="false">
      <left style="thin"/>
      <right style="medium"/>
      <top style="dotted"/>
      <bottom style="medium"/>
      <diagonal/>
    </border>
    <border diagonalUp="false" diagonalDown="false">
      <left style="double"/>
      <right style="medium"/>
      <top style="dotted"/>
      <bottom style="medium"/>
      <diagonal/>
    </border>
    <border diagonalUp="false" diagonalDown="false">
      <left style="medium"/>
      <right style="medium"/>
      <top style="dotted"/>
      <bottom style="medium"/>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style="medium"/>
      <top style="medium"/>
      <bottom style="medium"/>
      <diagonal/>
    </border>
    <border diagonalUp="false" diagonalDown="false">
      <left style="medium"/>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diagonal/>
    </border>
    <border diagonalUp="false" diagonalDown="false">
      <left style="medium"/>
      <right style="medium"/>
      <top style="medium"/>
      <bottom style="dotted"/>
      <diagonal/>
    </border>
    <border diagonalUp="true" diagonalDown="false">
      <left style="medium"/>
      <right style="thin"/>
      <top style="medium"/>
      <bottom style="dotted"/>
      <diagonal style="hair"/>
    </border>
    <border diagonalUp="true" diagonalDown="false">
      <left style="thin"/>
      <right style="medium"/>
      <top style="medium"/>
      <bottom style="dotted"/>
      <diagonal style="hair"/>
    </border>
    <border diagonalUp="false" diagonalDown="false">
      <left style="medium"/>
      <right style="thin"/>
      <top style="dotted"/>
      <bottom style="dotted"/>
      <diagonal/>
    </border>
    <border diagonalUp="false" diagonalDown="false">
      <left style="thin"/>
      <right style="thin"/>
      <top style="dotted"/>
      <bottom style="dotted"/>
      <diagonal/>
    </border>
    <border diagonalUp="false" diagonalDown="false">
      <left style="thin"/>
      <right style="medium"/>
      <top style="dotted"/>
      <bottom style="dotted"/>
      <diagonal/>
    </border>
    <border diagonalUp="false" diagonalDown="false">
      <left style="medium"/>
      <right style="medium"/>
      <top style="dotted"/>
      <bottom style="thin"/>
      <diagonal/>
    </border>
    <border diagonalUp="false" diagonalDown="false">
      <left style="medium"/>
      <right style="medium"/>
      <top style="thin"/>
      <bottom style="dotted"/>
      <diagonal/>
    </border>
    <border diagonalUp="true" diagonalDown="false">
      <left style="medium"/>
      <right style="thin"/>
      <top style="thin"/>
      <bottom style="dotted"/>
      <diagonal style="hair"/>
    </border>
    <border diagonalUp="true" diagonalDown="false">
      <left style="thin"/>
      <right style="medium"/>
      <top style="thin"/>
      <bottom style="dotted"/>
      <diagonal style="hair"/>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style="medium"/>
      <bottom/>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top style="medium"/>
      <bottom style="dotted"/>
      <diagonal/>
    </border>
    <border diagonalUp="false" diagonalDown="false">
      <left/>
      <right style="medium"/>
      <top style="medium"/>
      <bottom style="dotted"/>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medium"/>
      <top style="hair"/>
      <bottom style="hair"/>
      <diagonal/>
    </border>
    <border diagonalUp="true" diagonalDown="false">
      <left style="medium"/>
      <right style="medium"/>
      <top style="medium"/>
      <bottom style="medium"/>
      <diagonal style="hair"/>
    </border>
    <border diagonalUp="false" diagonalDown="false">
      <left style="medium"/>
      <right/>
      <top/>
      <bottom/>
      <diagonal/>
    </border>
    <border diagonalUp="false" diagonalDown="false">
      <left/>
      <right/>
      <top style="thin"/>
      <bottom style="thin"/>
      <diagonal/>
    </border>
    <border diagonalUp="false" diagonalDown="false">
      <left style="medium"/>
      <right/>
      <top/>
      <bottom style="thin"/>
      <diagonal/>
    </border>
    <border diagonalUp="false" diagonalDown="false">
      <left/>
      <right/>
      <top/>
      <bottom style="thin"/>
      <diagonal/>
    </border>
    <border diagonalUp="true" diagonalDown="false">
      <left style="medium"/>
      <right style="medium"/>
      <top style="thin"/>
      <bottom style="medium"/>
      <diagonal style="hair"/>
    </border>
    <border diagonalUp="false" diagonalDown="false">
      <left style="medium"/>
      <right/>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style="medium"/>
      <right style="medium"/>
      <top/>
      <bottom style="medium"/>
      <diagonal/>
    </border>
    <border diagonalUp="false" diagonalDown="false">
      <left/>
      <right style="medium"/>
      <top/>
      <bottom style="thin"/>
      <diagonal/>
    </border>
    <border diagonalUp="false" diagonalDown="false">
      <left style="thin"/>
      <right style="medium"/>
      <top style="medium"/>
      <bottom style="thin"/>
      <diagonal/>
    </border>
    <border diagonalUp="false" diagonalDown="false">
      <left style="medium"/>
      <right/>
      <top style="medium"/>
      <bottom style="thin"/>
      <diagonal/>
    </border>
    <border diagonalUp="false" diagonalDown="false">
      <left/>
      <right style="double"/>
      <top style="medium"/>
      <bottom style="thin"/>
      <diagonal/>
    </border>
    <border diagonalUp="false" diagonalDown="false">
      <left style="medium"/>
      <right style="medium"/>
      <top/>
      <bottom/>
      <diagonal/>
    </border>
    <border diagonalUp="false" diagonalDown="false">
      <left style="medium"/>
      <right style="medium"/>
      <top/>
      <bottom style="thin"/>
      <diagonal/>
    </border>
    <border diagonalUp="false" diagonalDown="false">
      <left/>
      <right style="thin"/>
      <top/>
      <bottom style="thin"/>
      <diagonal/>
    </border>
    <border diagonalUp="false" diagonalDown="false">
      <left style="thin"/>
      <right/>
      <top/>
      <bottom style="dashDot"/>
      <diagonal/>
    </border>
    <border diagonalUp="false" diagonalDown="false">
      <left/>
      <right/>
      <top/>
      <bottom style="dashDot"/>
      <diagonal/>
    </border>
    <border diagonalUp="false" diagonalDown="false">
      <left/>
      <right style="medium"/>
      <top/>
      <bottom style="dashDot"/>
      <diagonal/>
    </border>
    <border diagonalUp="false" diagonalDown="false">
      <left style="double"/>
      <right style="medium"/>
      <top style="dotted"/>
      <bottom style="thin"/>
      <diagonal/>
    </border>
    <border diagonalUp="false" diagonalDown="false">
      <left style="thin"/>
      <right style="thin"/>
      <top/>
      <bottom style="medium"/>
      <diagonal/>
    </border>
    <border diagonalUp="false" diagonalDown="false">
      <left style="thin"/>
      <right/>
      <top style="thin"/>
      <bottom style="dotted"/>
      <diagonal/>
    </border>
    <border diagonalUp="false" diagonalDown="false">
      <left/>
      <right/>
      <top style="thin"/>
      <bottom style="dotted"/>
      <diagonal/>
    </border>
    <border diagonalUp="false" diagonalDown="false">
      <left/>
      <right style="medium"/>
      <top style="thin"/>
      <bottom style="dotted"/>
      <diagonal/>
    </border>
    <border diagonalUp="false" diagonalDown="false">
      <left/>
      <right style="thin"/>
      <top style="medium"/>
      <bottom style="dotted"/>
      <diagonal/>
    </border>
    <border diagonalUp="false" diagonalDown="false">
      <left style="thin"/>
      <right style="double"/>
      <top style="medium"/>
      <bottom style="dotted"/>
      <diagonal/>
    </border>
    <border diagonalUp="true" diagonalDown="false">
      <left style="double"/>
      <right/>
      <top style="medium"/>
      <bottom style="thin"/>
      <diagonal style="hair"/>
    </border>
    <border diagonalUp="false" diagonalDown="false">
      <left/>
      <right style="thin"/>
      <top style="dotted"/>
      <bottom style="thin"/>
      <diagonal/>
    </border>
    <border diagonalUp="false" diagonalDown="false">
      <left style="thin"/>
      <right style="double"/>
      <top style="dotted"/>
      <bottom style="thin"/>
      <diagonal/>
    </border>
    <border diagonalUp="false" diagonalDown="false">
      <left style="double"/>
      <right/>
      <top style="thin"/>
      <bottom style="thin"/>
      <diagonal/>
    </border>
    <border diagonalUp="false" diagonalDown="false">
      <left/>
      <right style="thin"/>
      <top style="dotted"/>
      <bottom style="medium"/>
      <diagonal/>
    </border>
    <border diagonalUp="false" diagonalDown="false">
      <left style="thin"/>
      <right style="double"/>
      <top style="dotted"/>
      <bottom style="medium"/>
      <diagonal/>
    </border>
    <border diagonalUp="false" diagonalDown="false">
      <left style="double"/>
      <right/>
      <top/>
      <bottom style="medium"/>
      <diagonal/>
    </border>
    <border diagonalUp="false" diagonalDown="false">
      <left style="double"/>
      <right style="medium"/>
      <top style="thin"/>
      <bottom style="thin"/>
      <diagonal/>
    </border>
    <border diagonalUp="false" diagonalDown="false">
      <left style="thin"/>
      <right style="double"/>
      <top style="thin"/>
      <bottom style="medium"/>
      <diagonal/>
    </border>
    <border diagonalUp="false" diagonalDown="false">
      <left style="double"/>
      <right style="medium"/>
      <top/>
      <bottom style="medium"/>
      <diagonal/>
    </border>
    <border diagonalUp="false" diagonalDown="false">
      <left style="medium"/>
      <right style="thin"/>
      <top style="medium"/>
      <bottom style="hair"/>
      <diagonal/>
    </border>
    <border diagonalUp="false" diagonalDown="false">
      <left style="thin"/>
      <right style="thin"/>
      <top style="medium"/>
      <bottom style="hair"/>
      <diagonal/>
    </border>
    <border diagonalUp="false" diagonalDown="false">
      <left style="thin"/>
      <right style="medium"/>
      <top style="medium"/>
      <bottom style="hair"/>
      <diagonal/>
    </border>
    <border diagonalUp="false" diagonalDown="false">
      <left/>
      <right style="thin"/>
      <top style="medium"/>
      <bottom style="medium"/>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thin"/>
      <right style="medium"/>
      <top style="thin"/>
      <bottom style="hair"/>
      <diagonal/>
    </border>
    <border diagonalUp="false" diagonalDown="false">
      <left style="thin"/>
      <right/>
      <top style="thin"/>
      <bottom style="thin"/>
      <diagonal/>
    </border>
    <border diagonalUp="false" diagonalDown="false">
      <left style="medium"/>
      <right style="thin"/>
      <top style="hair"/>
      <bottom style="thin"/>
      <diagonal/>
    </border>
    <border diagonalUp="false" diagonalDown="false">
      <left style="thin"/>
      <right style="thin"/>
      <top style="hair"/>
      <bottom style="thin"/>
      <diagonal/>
    </border>
    <border diagonalUp="false" diagonalDown="false">
      <left style="medium"/>
      <right/>
      <top style="thin"/>
      <bottom style="hair"/>
      <diagonal/>
    </border>
    <border diagonalUp="false" diagonalDown="false">
      <left/>
      <right/>
      <top style="thin"/>
      <bottom style="hair"/>
      <diagonal/>
    </border>
    <border diagonalUp="false" diagonalDown="false">
      <left/>
      <right style="thin"/>
      <top style="thin"/>
      <bottom style="hair"/>
      <diagonal/>
    </border>
    <border diagonalUp="false" diagonalDown="false">
      <left style="medium"/>
      <right/>
      <top style="hair"/>
      <bottom style="hair"/>
      <diagonal/>
    </border>
    <border diagonalUp="false" diagonalDown="false">
      <left/>
      <right/>
      <top style="hair"/>
      <bottom style="hair"/>
      <diagonal/>
    </border>
    <border diagonalUp="false" diagonalDown="false">
      <left/>
      <right style="thin"/>
      <top style="hair"/>
      <bottom style="hair"/>
      <diagonal/>
    </border>
    <border diagonalUp="false" diagonalDown="false">
      <left style="medium"/>
      <right/>
      <top style="hair"/>
      <bottom style="thin"/>
      <diagonal/>
    </border>
    <border diagonalUp="false" diagonalDown="false">
      <left/>
      <right/>
      <top style="hair"/>
      <bottom style="thin"/>
      <diagonal/>
    </border>
    <border diagonalUp="false" diagonalDown="false">
      <left/>
      <right style="thin"/>
      <top style="hair"/>
      <bottom style="thin"/>
      <diagonal/>
    </border>
    <border diagonalUp="false" diagonalDown="false">
      <left style="thin"/>
      <right style="medium"/>
      <top style="hair"/>
      <bottom style="thin"/>
      <diagonal/>
    </border>
    <border diagonalUp="false" diagonalDown="false">
      <left style="thin"/>
      <right/>
      <top/>
      <bottom style="thin"/>
      <diagonal/>
    </border>
    <border diagonalUp="false" diagonalDown="false">
      <left style="medium"/>
      <right/>
      <top/>
      <bottom style="medium"/>
      <diagonal/>
    </border>
    <border diagonalUp="false" diagonalDown="false">
      <left style="thin"/>
      <right/>
      <top style="thin"/>
      <bottom style="dashed"/>
      <diagonal/>
    </border>
    <border diagonalUp="false" diagonalDown="false">
      <left style="thin"/>
      <right/>
      <top style="dashed"/>
      <bottom style="thin"/>
      <diagonal/>
    </border>
    <border diagonalUp="false" diagonalDown="false">
      <left style="thin"/>
      <right style="thin"/>
      <top style="thin"/>
      <bottom style="dashed"/>
      <diagonal/>
    </border>
    <border diagonalUp="false" diagonalDown="false">
      <left style="thin"/>
      <right style="thin"/>
      <top style="dashed"/>
      <bottom style="thin"/>
      <diagonal/>
    </border>
  </borders>
  <cellStyleXfs count="25">
    <xf numFmtId="165"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4" fillId="0" borderId="0" applyFont="true" applyBorder="true" applyAlignment="true" applyProtection="true">
      <alignment horizontal="general" vertical="bottom" textRotation="0" wrapText="false" indent="0" shrinkToFit="false"/>
      <protection locked="true" hidden="false"/>
    </xf>
    <xf numFmtId="165" fontId="5"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center" textRotation="0" wrapText="false" indent="0" shrinkToFit="false"/>
      <protection locked="true" hidden="false"/>
    </xf>
    <xf numFmtId="171" fontId="0" fillId="0" borderId="0" applyFont="true" applyBorder="false" applyAlignment="true" applyProtection="false">
      <alignment horizontal="general" vertical="center" textRotation="0" wrapText="false" indent="0" shrinkToFit="false"/>
    </xf>
  </cellStyleXfs>
  <cellXfs count="707">
    <xf numFmtId="165" fontId="0" fillId="0" borderId="0" xfId="0" applyFont="false" applyBorder="false" applyAlignment="false" applyProtection="false">
      <alignment horizontal="general" vertical="center" textRotation="0" wrapText="false" indent="0" shrinkToFit="false"/>
      <protection locked="true" hidden="false"/>
    </xf>
    <xf numFmtId="165" fontId="7" fillId="0" borderId="0" xfId="0" applyFont="true" applyBorder="false" applyAlignment="false" applyProtection="false">
      <alignment horizontal="general" vertical="center" textRotation="0" wrapText="false" indent="0" shrinkToFit="false"/>
      <protection locked="true" hidden="false"/>
    </xf>
    <xf numFmtId="165" fontId="8" fillId="0" borderId="0" xfId="0" applyFont="true" applyBorder="false" applyAlignment="false" applyProtection="false">
      <alignment horizontal="general" vertical="center" textRotation="0" wrapText="false" indent="0" shrinkToFit="false"/>
      <protection locked="true" hidden="false"/>
    </xf>
    <xf numFmtId="165" fontId="8" fillId="0" borderId="0" xfId="0" applyFont="true" applyBorder="false" applyAlignment="true" applyProtection="false">
      <alignment horizontal="left" vertical="center" textRotation="0" wrapText="false" indent="0" shrinkToFit="false"/>
      <protection locked="true" hidden="false"/>
    </xf>
    <xf numFmtId="165" fontId="9" fillId="0" borderId="0" xfId="0" applyFont="true" applyBorder="false" applyAlignment="true" applyProtection="false">
      <alignment horizontal="left" vertical="center" textRotation="0" wrapText="false" indent="0" shrinkToFit="false"/>
      <protection locked="true" hidden="false"/>
    </xf>
    <xf numFmtId="165" fontId="9" fillId="0" borderId="0" xfId="0" applyFont="true" applyBorder="false" applyAlignment="true" applyProtection="false">
      <alignment horizontal="right" vertical="center" textRotation="0" wrapText="false" indent="0" shrinkToFit="false"/>
      <protection locked="true" hidden="false"/>
    </xf>
    <xf numFmtId="165" fontId="9" fillId="2" borderId="0" xfId="0" applyFont="true" applyBorder="true" applyAlignment="true" applyProtection="true">
      <alignment horizontal="center" vertical="center" textRotation="0" wrapText="false" indent="0" shrinkToFit="true"/>
      <protection locked="false" hidden="false"/>
    </xf>
    <xf numFmtId="165" fontId="9" fillId="0" borderId="0" xfId="0" applyFont="true" applyBorder="false" applyAlignment="false" applyProtection="false">
      <alignment horizontal="general" vertical="center" textRotation="0" wrapText="false" indent="0" shrinkToFit="false"/>
      <protection locked="true" hidden="false"/>
    </xf>
    <xf numFmtId="165" fontId="9" fillId="3" borderId="0" xfId="0" applyFont="true" applyBorder="true" applyAlignment="true" applyProtection="true">
      <alignment horizontal="center" vertical="center" textRotation="0" wrapText="false" indent="0" shrinkToFit="false"/>
      <protection locked="false" hidden="false"/>
    </xf>
    <xf numFmtId="166" fontId="9" fillId="0" borderId="0" xfId="0" applyFont="true" applyBorder="true" applyAlignment="true" applyProtection="false">
      <alignment horizontal="center" vertical="center" textRotation="0" wrapText="false" indent="0" shrinkToFit="false"/>
      <protection locked="true" hidden="false"/>
    </xf>
    <xf numFmtId="165" fontId="9" fillId="0" borderId="0" xfId="0" applyFont="true" applyBorder="false" applyAlignment="true" applyProtection="false">
      <alignment horizontal="general" vertical="center" textRotation="0" wrapText="false" indent="0" shrinkToFit="false"/>
      <protection locked="true" hidden="false"/>
    </xf>
    <xf numFmtId="165" fontId="9" fillId="4" borderId="0" xfId="0" applyFont="true" applyBorder="false" applyAlignment="true" applyProtection="false">
      <alignment horizontal="general" vertical="center" textRotation="0" wrapText="false" indent="0" shrinkToFit="false"/>
      <protection locked="true" hidden="false"/>
    </xf>
    <xf numFmtId="165" fontId="9" fillId="4" borderId="0" xfId="0" applyFont="true" applyBorder="false" applyAlignment="false" applyProtection="false">
      <alignment horizontal="general" vertical="center" textRotation="0" wrapText="false" indent="0" shrinkToFit="false"/>
      <protection locked="true" hidden="false"/>
    </xf>
    <xf numFmtId="165" fontId="9" fillId="4" borderId="0" xfId="0" applyFont="true" applyBorder="false" applyAlignment="true" applyProtection="false">
      <alignment horizontal="center" vertical="center" textRotation="0" wrapText="false" indent="0" shrinkToFit="false"/>
      <protection locked="true" hidden="false"/>
    </xf>
    <xf numFmtId="165" fontId="8" fillId="4" borderId="0" xfId="0" applyFont="true" applyBorder="true" applyAlignment="true" applyProtection="false">
      <alignment horizontal="general" vertical="center" textRotation="0" wrapText="false" indent="0" shrinkToFit="false"/>
      <protection locked="true" hidden="false"/>
    </xf>
    <xf numFmtId="165" fontId="8" fillId="2" borderId="1" xfId="0" applyFont="true" applyBorder="true" applyAlignment="true" applyProtection="true">
      <alignment horizontal="center" vertical="center" textRotation="0" wrapText="false" indent="0" shrinkToFit="false"/>
      <protection locked="false" hidden="false"/>
    </xf>
    <xf numFmtId="165" fontId="9" fillId="0" borderId="0" xfId="0" applyFont="true" applyBorder="false" applyAlignment="false" applyProtection="true">
      <alignment horizontal="general" vertical="center" textRotation="0" wrapText="false" indent="0" shrinkToFit="false"/>
      <protection locked="true" hidden="false"/>
    </xf>
    <xf numFmtId="165" fontId="9" fillId="0" borderId="0" xfId="0" applyFont="true" applyBorder="false" applyAlignment="true" applyProtection="true">
      <alignment horizontal="left" vertical="center" textRotation="0" wrapText="false" indent="0" shrinkToFit="false"/>
      <protection locked="true" hidden="false"/>
    </xf>
    <xf numFmtId="165" fontId="9" fillId="0" borderId="0" xfId="0" applyFont="true" applyBorder="false" applyAlignment="true" applyProtection="true">
      <alignment horizontal="right" vertical="center" textRotation="0" wrapText="false" indent="0" shrinkToFit="false"/>
      <protection locked="true" hidden="false"/>
    </xf>
    <xf numFmtId="165" fontId="9" fillId="4" borderId="0" xfId="0" applyFont="true" applyBorder="false" applyAlignment="true" applyProtection="true">
      <alignment horizontal="general" vertical="center" textRotation="0" wrapText="false" indent="0" shrinkToFit="false"/>
      <protection locked="true" hidden="false"/>
    </xf>
    <xf numFmtId="165" fontId="9" fillId="4" borderId="0" xfId="0" applyFont="true" applyBorder="false" applyAlignment="false" applyProtection="true">
      <alignment horizontal="general" vertical="center" textRotation="0" wrapText="false" indent="0" shrinkToFit="false"/>
      <protection locked="true" hidden="false"/>
    </xf>
    <xf numFmtId="165" fontId="9" fillId="4" borderId="0" xfId="0" applyFont="true" applyBorder="false" applyAlignment="true" applyProtection="true">
      <alignment horizontal="center" vertical="center" textRotation="0" wrapText="false" indent="0" shrinkToFit="false"/>
      <protection locked="true" hidden="false"/>
    </xf>
    <xf numFmtId="165" fontId="9" fillId="0" borderId="0" xfId="0" applyFont="true" applyBorder="false" applyAlignment="true" applyProtection="true">
      <alignment horizontal="center" vertical="center" textRotation="0" wrapText="false" indent="0" shrinkToFit="false"/>
      <protection locked="true" hidden="false"/>
    </xf>
    <xf numFmtId="165" fontId="8" fillId="0" borderId="0" xfId="0" applyFont="true" applyBorder="false" applyAlignment="false" applyProtection="true">
      <alignment horizontal="general" vertical="center" textRotation="0" wrapText="false" indent="0" shrinkToFit="false"/>
      <protection locked="true" hidden="false"/>
    </xf>
    <xf numFmtId="165" fontId="8" fillId="0" borderId="0" xfId="0" applyFont="true" applyBorder="false" applyAlignment="true" applyProtection="false">
      <alignment horizontal="right" vertical="center" textRotation="0" wrapText="false" indent="0" shrinkToFit="false"/>
      <protection locked="true" hidden="false"/>
    </xf>
    <xf numFmtId="165" fontId="8" fillId="0" borderId="0" xfId="0" applyFont="true" applyBorder="true" applyAlignment="true" applyProtection="true">
      <alignment horizontal="left" vertical="center" textRotation="0" wrapText="false" indent="0" shrinkToFit="false"/>
      <protection locked="true" hidden="false"/>
    </xf>
    <xf numFmtId="165" fontId="8" fillId="0" borderId="0" xfId="0" applyFont="true" applyBorder="true" applyAlignment="true" applyProtection="true">
      <alignment horizontal="general" vertical="center" textRotation="0" wrapText="false" indent="0" shrinkToFit="false"/>
      <protection locked="true" hidden="false"/>
    </xf>
    <xf numFmtId="167" fontId="8" fillId="4" borderId="0" xfId="0" applyFont="true" applyBorder="true" applyAlignment="true" applyProtection="true">
      <alignment horizontal="general" vertical="center" textRotation="0" wrapText="false" indent="0" shrinkToFit="false"/>
      <protection locked="true" hidden="false"/>
    </xf>
    <xf numFmtId="165" fontId="8" fillId="4" borderId="0" xfId="0" applyFont="true" applyBorder="true" applyAlignment="true" applyProtection="true">
      <alignment horizontal="center" vertical="center" textRotation="0" wrapText="false" indent="0" shrinkToFit="false"/>
      <protection locked="true" hidden="false"/>
    </xf>
    <xf numFmtId="165" fontId="8" fillId="4" borderId="0" xfId="0" applyFont="true" applyBorder="true" applyAlignment="true" applyProtection="true">
      <alignment horizontal="general" vertical="center" textRotation="0" wrapText="false" indent="0" shrinkToFit="false"/>
      <protection locked="true" hidden="false"/>
    </xf>
    <xf numFmtId="165" fontId="10" fillId="0" borderId="0" xfId="0" applyFont="true" applyBorder="false" applyAlignment="false" applyProtection="false">
      <alignment horizontal="general" vertical="center" textRotation="0" wrapText="false" indent="0" shrinkToFit="false"/>
      <protection locked="true" hidden="false"/>
    </xf>
    <xf numFmtId="165" fontId="8" fillId="3" borderId="1" xfId="0" applyFont="true" applyBorder="true" applyAlignment="true" applyProtection="true">
      <alignment horizontal="center" vertical="center" textRotation="0" wrapText="false" indent="0" shrinkToFit="false"/>
      <protection locked="false" hidden="false"/>
    </xf>
    <xf numFmtId="165" fontId="8" fillId="0" borderId="0" xfId="0" applyFont="true" applyBorder="true" applyAlignment="true" applyProtection="true">
      <alignment horizontal="center" vertical="center" textRotation="0" wrapText="false" indent="0" shrinkToFit="false"/>
      <protection locked="true" hidden="false"/>
    </xf>
    <xf numFmtId="165" fontId="8" fillId="0" borderId="0" xfId="0" applyFont="true" applyBorder="false" applyAlignment="true" applyProtection="true">
      <alignment horizontal="right" vertical="center" textRotation="0" wrapText="false" indent="0" shrinkToFit="false"/>
      <protection locked="true" hidden="false"/>
    </xf>
    <xf numFmtId="165" fontId="8" fillId="4" borderId="0" xfId="0" applyFont="true" applyBorder="true" applyAlignment="true" applyProtection="true">
      <alignment horizontal="left" vertical="center" textRotation="0" wrapText="false" indent="0" shrinkToFit="false"/>
      <protection locked="true" hidden="false"/>
    </xf>
    <xf numFmtId="167" fontId="8" fillId="0" borderId="0" xfId="0" applyFont="true" applyBorder="true" applyAlignment="true" applyProtection="true">
      <alignment horizontal="general" vertical="center" textRotation="0" wrapText="false" indent="0" shrinkToFit="false"/>
      <protection locked="true" hidden="false"/>
    </xf>
    <xf numFmtId="165" fontId="8" fillId="0" borderId="0" xfId="0" applyFont="true" applyBorder="true" applyAlignment="true" applyProtection="true">
      <alignment horizontal="right" vertical="center" textRotation="0" wrapText="false" indent="0" shrinkToFit="false"/>
      <protection locked="true" hidden="false"/>
    </xf>
    <xf numFmtId="168" fontId="8" fillId="0" borderId="0" xfId="0" applyFont="true" applyBorder="true" applyAlignment="true" applyProtection="true">
      <alignment horizontal="general" vertical="center" textRotation="0" wrapText="false" indent="0" shrinkToFit="false"/>
      <protection locked="true" hidden="false"/>
    </xf>
    <xf numFmtId="165" fontId="10" fillId="0" borderId="0" xfId="0" applyFont="true" applyBorder="true" applyAlignment="true" applyProtection="true">
      <alignment horizontal="left" vertical="center" textRotation="0" wrapText="false" indent="0" shrinkToFit="false"/>
      <protection locked="true" hidden="false"/>
    </xf>
    <xf numFmtId="166" fontId="8" fillId="4" borderId="1" xfId="0" applyFont="true" applyBorder="true" applyAlignment="true" applyProtection="true">
      <alignment horizontal="center" vertical="center" textRotation="0" wrapText="false" indent="0" shrinkToFit="false"/>
      <protection locked="true" hidden="false"/>
    </xf>
    <xf numFmtId="165" fontId="7" fillId="0" borderId="0" xfId="0" applyFont="true" applyBorder="false" applyAlignment="false" applyProtection="true">
      <alignment horizontal="general" vertical="center" textRotation="0" wrapText="false" indent="0" shrinkToFit="false"/>
      <protection locked="true" hidden="false"/>
    </xf>
    <xf numFmtId="165" fontId="7" fillId="0" borderId="0" xfId="0" applyFont="true" applyBorder="false" applyAlignment="true" applyProtection="true">
      <alignment horizontal="left" vertical="center" textRotation="0" wrapText="false" indent="0" shrinkToFit="false"/>
      <protection locked="true" hidden="false"/>
    </xf>
    <xf numFmtId="165" fontId="7" fillId="0" borderId="0" xfId="0" applyFont="true" applyBorder="false" applyAlignment="true" applyProtection="false">
      <alignment horizontal="left" vertical="center" textRotation="0" wrapText="false" indent="0" shrinkToFit="false"/>
      <protection locked="true" hidden="false"/>
    </xf>
    <xf numFmtId="165" fontId="7" fillId="0" borderId="0" xfId="0" applyFont="true" applyBorder="false" applyAlignment="true" applyProtection="false">
      <alignment horizontal="right" vertical="center" textRotation="0" wrapText="false" indent="0" shrinkToFit="false"/>
      <protection locked="true" hidden="false"/>
    </xf>
    <xf numFmtId="165" fontId="8" fillId="0" borderId="2" xfId="0" applyFont="true" applyBorder="true" applyAlignment="true" applyProtection="false">
      <alignment horizontal="center" vertical="center" textRotation="0" wrapText="false" indent="0" shrinkToFit="false"/>
      <protection locked="true" hidden="false"/>
    </xf>
    <xf numFmtId="165" fontId="8" fillId="0" borderId="3" xfId="0" applyFont="true" applyBorder="true" applyAlignment="true" applyProtection="false">
      <alignment horizontal="center" vertical="center" textRotation="0" wrapText="true" indent="0" shrinkToFit="false"/>
      <protection locked="true" hidden="false"/>
    </xf>
    <xf numFmtId="165" fontId="8" fillId="0" borderId="4" xfId="0" applyFont="true" applyBorder="true" applyAlignment="true" applyProtection="false">
      <alignment horizontal="center" vertical="center" textRotation="0" wrapText="true" indent="0" shrinkToFit="false"/>
      <protection locked="true" hidden="false"/>
    </xf>
    <xf numFmtId="165" fontId="8" fillId="0" borderId="5" xfId="0" applyFont="true" applyBorder="true" applyAlignment="true" applyProtection="false">
      <alignment horizontal="center" vertical="center" textRotation="0" wrapText="true" indent="0" shrinkToFit="false"/>
      <protection locked="true" hidden="false"/>
    </xf>
    <xf numFmtId="165" fontId="10" fillId="0" borderId="6" xfId="0" applyFont="true" applyBorder="true" applyAlignment="true" applyProtection="false">
      <alignment horizontal="center" vertical="center" textRotation="0" wrapText="true" indent="0" shrinkToFit="false"/>
      <protection locked="true" hidden="false"/>
    </xf>
    <xf numFmtId="165" fontId="8" fillId="0" borderId="6" xfId="0" applyFont="true" applyBorder="true" applyAlignment="true" applyProtection="false">
      <alignment horizontal="center" vertical="center" textRotation="0" wrapText="true" indent="0" shrinkToFit="false"/>
      <protection locked="true" hidden="false"/>
    </xf>
    <xf numFmtId="165" fontId="8" fillId="0" borderId="7" xfId="0" applyFont="true" applyBorder="true" applyAlignment="true" applyProtection="false">
      <alignment horizontal="general" vertical="center" textRotation="0" wrapText="true" indent="0" shrinkToFit="false"/>
      <protection locked="true" hidden="false"/>
    </xf>
    <xf numFmtId="165" fontId="8" fillId="0" borderId="8" xfId="0" applyFont="true" applyBorder="true" applyAlignment="true" applyProtection="false">
      <alignment horizontal="general" vertical="center" textRotation="0" wrapText="true" indent="0" shrinkToFit="false"/>
      <protection locked="true" hidden="false"/>
    </xf>
    <xf numFmtId="165" fontId="8" fillId="0" borderId="7" xfId="0" applyFont="true" applyBorder="true" applyAlignment="true" applyProtection="false">
      <alignment horizontal="center" vertical="center" textRotation="0" wrapText="false" indent="0" shrinkToFit="false"/>
      <protection locked="true" hidden="false"/>
    </xf>
    <xf numFmtId="166" fontId="7" fillId="0" borderId="9" xfId="0" applyFont="true" applyBorder="true" applyAlignment="true" applyProtection="false">
      <alignment horizontal="center" vertical="center" textRotation="0" wrapText="true" indent="0" shrinkToFit="false"/>
      <protection locked="true" hidden="false"/>
    </xf>
    <xf numFmtId="165" fontId="7" fillId="0" borderId="2" xfId="0" applyFont="true" applyBorder="true" applyAlignment="true" applyProtection="false">
      <alignment horizontal="center" vertical="center" textRotation="0" wrapText="true" indent="0" shrinkToFit="false"/>
      <protection locked="true" hidden="false"/>
    </xf>
    <xf numFmtId="165" fontId="8" fillId="0" borderId="2" xfId="0" applyFont="true" applyBorder="true" applyAlignment="true" applyProtection="false">
      <alignment horizontal="center" vertical="center" textRotation="0" wrapText="true" indent="0" shrinkToFit="false"/>
      <protection locked="true" hidden="false"/>
    </xf>
    <xf numFmtId="165" fontId="8" fillId="0" borderId="10" xfId="0" applyFont="true" applyBorder="true" applyAlignment="true" applyProtection="false">
      <alignment horizontal="center" vertical="center" textRotation="0" wrapText="true" indent="0" shrinkToFit="false"/>
      <protection locked="true" hidden="false"/>
    </xf>
    <xf numFmtId="165" fontId="8" fillId="0" borderId="11" xfId="0" applyFont="true" applyBorder="true" applyAlignment="true" applyProtection="false">
      <alignment horizontal="center" vertical="center" textRotation="0" wrapText="true" indent="0" shrinkToFit="false"/>
      <protection locked="true" hidden="false"/>
    </xf>
    <xf numFmtId="165" fontId="8" fillId="0" borderId="0" xfId="0" applyFont="true" applyBorder="true" applyAlignment="true" applyProtection="false">
      <alignment horizontal="general" vertical="center" textRotation="0" wrapText="true" indent="0" shrinkToFit="false"/>
      <protection locked="true" hidden="false"/>
    </xf>
    <xf numFmtId="165" fontId="8" fillId="0" borderId="12" xfId="0" applyFont="true" applyBorder="true" applyAlignment="true" applyProtection="false">
      <alignment horizontal="general" vertical="center" textRotation="0" wrapText="true" indent="0" shrinkToFit="false"/>
      <protection locked="true" hidden="false"/>
    </xf>
    <xf numFmtId="165" fontId="8" fillId="0" borderId="13" xfId="0" applyFont="true" applyBorder="true" applyAlignment="true" applyProtection="false">
      <alignment horizontal="center" vertical="center" textRotation="0" wrapText="false" indent="0" shrinkToFit="false"/>
      <protection locked="true" hidden="false"/>
    </xf>
    <xf numFmtId="165" fontId="8" fillId="0" borderId="14" xfId="0" applyFont="true" applyBorder="true" applyAlignment="true" applyProtection="false">
      <alignment horizontal="center" vertical="center" textRotation="0" wrapText="false" indent="0" shrinkToFit="false"/>
      <protection locked="true" hidden="false"/>
    </xf>
    <xf numFmtId="165" fontId="8" fillId="0" borderId="15" xfId="0" applyFont="true" applyBorder="true" applyAlignment="true" applyProtection="false">
      <alignment horizontal="center" vertical="center" textRotation="0" wrapText="false" indent="0" shrinkToFit="false"/>
      <protection locked="true" hidden="false"/>
    </xf>
    <xf numFmtId="165" fontId="10" fillId="0" borderId="16" xfId="0" applyFont="true" applyBorder="true" applyAlignment="true" applyProtection="false">
      <alignment horizontal="center" vertical="center" textRotation="0" wrapText="false" indent="0" shrinkToFit="false"/>
      <protection locked="true" hidden="false"/>
    </xf>
    <xf numFmtId="165" fontId="10" fillId="0" borderId="1" xfId="0" applyFont="true" applyBorder="true" applyAlignment="true" applyProtection="false">
      <alignment horizontal="center" vertical="center" textRotation="0" wrapText="false" indent="0" shrinkToFit="false"/>
      <protection locked="true" hidden="false"/>
    </xf>
    <xf numFmtId="165" fontId="10" fillId="0" borderId="17" xfId="0" applyFont="true" applyBorder="true" applyAlignment="true" applyProtection="false">
      <alignment horizontal="center" vertical="center" textRotation="0" wrapText="false" indent="0" shrinkToFit="false"/>
      <protection locked="true" hidden="false"/>
    </xf>
    <xf numFmtId="165" fontId="10" fillId="0" borderId="18" xfId="0" applyFont="true" applyBorder="true" applyAlignment="true" applyProtection="false">
      <alignment horizontal="center" vertical="center" textRotation="0" wrapText="false" indent="0" shrinkToFit="false"/>
      <protection locked="true" hidden="false"/>
    </xf>
    <xf numFmtId="165" fontId="8" fillId="0" borderId="19" xfId="0" applyFont="true" applyBorder="true" applyAlignment="true" applyProtection="false">
      <alignment horizontal="center" vertical="center" textRotation="0" wrapText="true" indent="0" shrinkToFit="false"/>
      <protection locked="true" hidden="false"/>
    </xf>
    <xf numFmtId="165" fontId="8" fillId="0" borderId="20" xfId="0" applyFont="true" applyBorder="true" applyAlignment="true" applyProtection="false">
      <alignment horizontal="center" vertical="center" textRotation="0" wrapText="true" indent="0" shrinkToFit="false"/>
      <protection locked="true" hidden="false"/>
    </xf>
    <xf numFmtId="165" fontId="8" fillId="0" borderId="21" xfId="0" applyFont="true" applyBorder="true" applyAlignment="true" applyProtection="false">
      <alignment horizontal="general" vertical="center" textRotation="0" wrapText="true" indent="0" shrinkToFit="false"/>
      <protection locked="true" hidden="false"/>
    </xf>
    <xf numFmtId="165" fontId="8" fillId="0" borderId="22" xfId="0" applyFont="true" applyBorder="true" applyAlignment="true" applyProtection="false">
      <alignment horizontal="general" vertical="center" textRotation="0" wrapText="true" indent="0" shrinkToFit="false"/>
      <protection locked="true" hidden="false"/>
    </xf>
    <xf numFmtId="166" fontId="10" fillId="0" borderId="23" xfId="0" applyFont="true" applyBorder="true" applyAlignment="true" applyProtection="false">
      <alignment horizontal="center" vertical="center" textRotation="0" wrapText="true" indent="0" shrinkToFit="false"/>
      <protection locked="true" hidden="false"/>
    </xf>
    <xf numFmtId="166" fontId="10" fillId="0" borderId="24" xfId="0" applyFont="true" applyBorder="true" applyAlignment="true" applyProtection="false">
      <alignment horizontal="center" vertical="center" textRotation="0" wrapText="true" indent="0" shrinkToFit="false"/>
      <protection locked="true" hidden="false"/>
    </xf>
    <xf numFmtId="166" fontId="10" fillId="0" borderId="25" xfId="0" applyFont="true" applyBorder="true" applyAlignment="true" applyProtection="false">
      <alignment horizontal="center" vertical="center" textRotation="0" wrapText="true" indent="0" shrinkToFit="false"/>
      <protection locked="true" hidden="false"/>
    </xf>
    <xf numFmtId="166" fontId="10" fillId="0" borderId="26" xfId="0" applyFont="true" applyBorder="true" applyAlignment="true" applyProtection="false">
      <alignment horizontal="center" vertical="center" textRotation="0" wrapText="true" indent="0" shrinkToFit="false"/>
      <protection locked="true" hidden="false"/>
    </xf>
    <xf numFmtId="166" fontId="8" fillId="0" borderId="14" xfId="0" applyFont="true" applyBorder="true" applyAlignment="true" applyProtection="false">
      <alignment horizontal="center" vertical="center" textRotation="0" wrapText="false" indent="0" shrinkToFit="false"/>
      <protection locked="true" hidden="false"/>
    </xf>
    <xf numFmtId="165" fontId="8" fillId="2" borderId="27" xfId="0" applyFont="true" applyBorder="true" applyAlignment="true" applyProtection="true">
      <alignment horizontal="center" vertical="center" textRotation="0" wrapText="false" indent="0" shrinkToFit="true"/>
      <protection locked="false" hidden="false"/>
    </xf>
    <xf numFmtId="165" fontId="8" fillId="4" borderId="4" xfId="0" applyFont="true" applyBorder="true" applyAlignment="true" applyProtection="true">
      <alignment horizontal="center" vertical="center" textRotation="0" wrapText="false" indent="0" shrinkToFit="true"/>
      <protection locked="true" hidden="false"/>
    </xf>
    <xf numFmtId="165" fontId="8" fillId="4" borderId="5" xfId="0" applyFont="true" applyBorder="true" applyAlignment="true" applyProtection="true">
      <alignment horizontal="center" vertical="center" textRotation="0" wrapText="false" indent="0" shrinkToFit="true"/>
      <protection locked="true" hidden="false"/>
    </xf>
    <xf numFmtId="165" fontId="8" fillId="2" borderId="28" xfId="0" applyFont="true" applyBorder="true" applyAlignment="true" applyProtection="true">
      <alignment horizontal="center" vertical="center" textRotation="0" wrapText="true" indent="0" shrinkToFit="false"/>
      <protection locked="false" hidden="false"/>
    </xf>
    <xf numFmtId="165" fontId="8" fillId="2" borderId="28" xfId="0" applyFont="true" applyBorder="true" applyAlignment="true" applyProtection="true">
      <alignment horizontal="center" vertical="center" textRotation="0" wrapText="false" indent="0" shrinkToFit="true"/>
      <protection locked="false" hidden="false"/>
    </xf>
    <xf numFmtId="165" fontId="8" fillId="3" borderId="29" xfId="0" applyFont="true" applyBorder="true" applyAlignment="true" applyProtection="true">
      <alignment horizontal="center" vertical="center" textRotation="0" wrapText="false" indent="0" shrinkToFit="true"/>
      <protection locked="false" hidden="false"/>
    </xf>
    <xf numFmtId="165" fontId="7" fillId="0" borderId="4" xfId="0" applyFont="true" applyBorder="true" applyAlignment="true" applyProtection="false">
      <alignment horizontal="general" vertical="center" textRotation="0" wrapText="false" indent="0" shrinkToFit="false"/>
      <protection locked="true" hidden="false"/>
    </xf>
    <xf numFmtId="165" fontId="7" fillId="0" borderId="7" xfId="0" applyFont="true" applyBorder="true" applyAlignment="true" applyProtection="false">
      <alignment horizontal="general" vertical="center" textRotation="0" wrapText="false" indent="0" shrinkToFit="false"/>
      <protection locked="true" hidden="false"/>
    </xf>
    <xf numFmtId="165" fontId="7" fillId="0" borderId="8" xfId="0" applyFont="true" applyBorder="true" applyAlignment="true" applyProtection="false">
      <alignment horizontal="general" vertical="center" textRotation="0" wrapText="false" indent="0" shrinkToFit="false"/>
      <protection locked="true" hidden="false"/>
    </xf>
    <xf numFmtId="165" fontId="8" fillId="2" borderId="30" xfId="0" applyFont="true" applyBorder="true" applyAlignment="true" applyProtection="true">
      <alignment horizontal="center" vertical="center" textRotation="0" wrapText="false" indent="0" shrinkToFit="true"/>
      <protection locked="false" hidden="false"/>
    </xf>
    <xf numFmtId="165" fontId="8" fillId="2" borderId="31" xfId="0" applyFont="true" applyBorder="true" applyAlignment="true" applyProtection="true">
      <alignment horizontal="center" vertical="center" textRotation="0" wrapText="false" indent="0" shrinkToFit="true"/>
      <protection locked="false" hidden="false"/>
    </xf>
    <xf numFmtId="165" fontId="8" fillId="2" borderId="32" xfId="0" applyFont="true" applyBorder="true" applyAlignment="true" applyProtection="true">
      <alignment horizontal="center" vertical="center" textRotation="0" wrapText="false" indent="0" shrinkToFit="true"/>
      <protection locked="false" hidden="false"/>
    </xf>
    <xf numFmtId="165" fontId="8" fillId="0" borderId="33" xfId="0" applyFont="true" applyBorder="true" applyAlignment="true" applyProtection="false">
      <alignment horizontal="center" vertical="center" textRotation="0" wrapText="true" indent="0" shrinkToFit="false"/>
      <protection locked="true" hidden="false"/>
    </xf>
    <xf numFmtId="169" fontId="8" fillId="0" borderId="34" xfId="0" applyFont="true" applyBorder="true" applyAlignment="true" applyProtection="false">
      <alignment horizontal="center" vertical="center" textRotation="0" wrapText="true" indent="0" shrinkToFit="false"/>
      <protection locked="true" hidden="false"/>
    </xf>
    <xf numFmtId="165" fontId="8" fillId="3" borderId="35" xfId="0" applyFont="true" applyBorder="true" applyAlignment="true" applyProtection="true">
      <alignment horizontal="left" vertical="center" textRotation="0" wrapText="true" indent="0" shrinkToFit="false"/>
      <protection locked="false" hidden="false"/>
    </xf>
    <xf numFmtId="165" fontId="8" fillId="4" borderId="10" xfId="0" applyFont="true" applyBorder="true" applyAlignment="true" applyProtection="true">
      <alignment horizontal="center" vertical="center" textRotation="0" wrapText="false" indent="0" shrinkToFit="true"/>
      <protection locked="true" hidden="false"/>
    </xf>
    <xf numFmtId="166" fontId="8" fillId="4" borderId="11" xfId="0" applyFont="true" applyBorder="true" applyAlignment="true" applyProtection="true">
      <alignment horizontal="center" vertical="center" textRotation="0" wrapText="false" indent="0" shrinkToFit="true"/>
      <protection locked="true" hidden="false"/>
    </xf>
    <xf numFmtId="165" fontId="7" fillId="0" borderId="36" xfId="0" applyFont="true" applyBorder="true" applyAlignment="true" applyProtection="false">
      <alignment horizontal="general" vertical="center" textRotation="0" wrapText="false" indent="0" shrinkToFit="false"/>
      <protection locked="true" hidden="false"/>
    </xf>
    <xf numFmtId="165" fontId="7" fillId="0" borderId="37" xfId="0" applyFont="true" applyBorder="true" applyAlignment="true" applyProtection="false">
      <alignment horizontal="general" vertical="center" textRotation="0" wrapText="false" indent="0" shrinkToFit="false"/>
      <protection locked="true" hidden="false"/>
    </xf>
    <xf numFmtId="165" fontId="7" fillId="0" borderId="38" xfId="0" applyFont="true" applyBorder="true" applyAlignment="true" applyProtection="false">
      <alignment horizontal="general" vertical="center" textRotation="0" wrapText="false" indent="0" shrinkToFit="false"/>
      <protection locked="true" hidden="false"/>
    </xf>
    <xf numFmtId="170" fontId="8" fillId="0" borderId="39" xfId="0" applyFont="true" applyBorder="true" applyAlignment="true" applyProtection="false">
      <alignment horizontal="center" vertical="center" textRotation="0" wrapText="false" indent="0" shrinkToFit="true"/>
      <protection locked="true" hidden="false"/>
    </xf>
    <xf numFmtId="170" fontId="8" fillId="0" borderId="40" xfId="0" applyFont="true" applyBorder="true" applyAlignment="true" applyProtection="false">
      <alignment horizontal="center" vertical="center" textRotation="0" wrapText="false" indent="0" shrinkToFit="true"/>
      <protection locked="true" hidden="false"/>
    </xf>
    <xf numFmtId="170" fontId="8" fillId="0" borderId="41" xfId="0" applyFont="true" applyBorder="true" applyAlignment="true" applyProtection="false">
      <alignment horizontal="center" vertical="center" textRotation="0" wrapText="false" indent="0" shrinkToFit="true"/>
      <protection locked="true" hidden="false"/>
    </xf>
    <xf numFmtId="170" fontId="8" fillId="0" borderId="42" xfId="0" applyFont="true" applyBorder="true" applyAlignment="true" applyProtection="false">
      <alignment horizontal="center" vertical="center" textRotation="0" wrapText="true" indent="0" shrinkToFit="false"/>
      <protection locked="true" hidden="false"/>
    </xf>
    <xf numFmtId="170" fontId="8" fillId="0" borderId="43" xfId="0" applyFont="true" applyBorder="true" applyAlignment="true" applyProtection="false">
      <alignment horizontal="center" vertical="center" textRotation="0" wrapText="true" indent="0" shrinkToFit="false"/>
      <protection locked="true" hidden="false"/>
    </xf>
    <xf numFmtId="165" fontId="8" fillId="2" borderId="44" xfId="0" applyFont="true" applyBorder="true" applyAlignment="true" applyProtection="true">
      <alignment horizontal="center" vertical="center" textRotation="0" wrapText="false" indent="0" shrinkToFit="true"/>
      <protection locked="false" hidden="false"/>
    </xf>
    <xf numFmtId="165" fontId="8" fillId="4" borderId="45" xfId="0" applyFont="true" applyBorder="true" applyAlignment="true" applyProtection="true">
      <alignment horizontal="center" vertical="center" textRotation="0" wrapText="false" indent="0" shrinkToFit="true"/>
      <protection locked="true" hidden="false"/>
    </xf>
    <xf numFmtId="165" fontId="8" fillId="4" borderId="46" xfId="0" applyFont="true" applyBorder="true" applyAlignment="true" applyProtection="true">
      <alignment horizontal="center" vertical="center" textRotation="0" wrapText="false" indent="0" shrinkToFit="true"/>
      <protection locked="true" hidden="false"/>
    </xf>
    <xf numFmtId="165" fontId="8" fillId="2" borderId="47" xfId="0" applyFont="true" applyBorder="true" applyAlignment="true" applyProtection="true">
      <alignment horizontal="center" vertical="center" textRotation="0" wrapText="true" indent="0" shrinkToFit="false"/>
      <protection locked="false" hidden="false"/>
    </xf>
    <xf numFmtId="165" fontId="8" fillId="2" borderId="47" xfId="0" applyFont="true" applyBorder="true" applyAlignment="true" applyProtection="true">
      <alignment horizontal="center" vertical="center" textRotation="0" wrapText="false" indent="0" shrinkToFit="true"/>
      <protection locked="false" hidden="false"/>
    </xf>
    <xf numFmtId="165" fontId="8" fillId="3" borderId="1" xfId="0" applyFont="true" applyBorder="true" applyAlignment="true" applyProtection="true">
      <alignment horizontal="center" vertical="center" textRotation="0" wrapText="false" indent="0" shrinkToFit="true"/>
      <protection locked="false" hidden="false"/>
    </xf>
    <xf numFmtId="165" fontId="7" fillId="0" borderId="45" xfId="0" applyFont="true" applyBorder="true" applyAlignment="true" applyProtection="false">
      <alignment horizontal="general" vertical="center" textRotation="0" wrapText="false" indent="0" shrinkToFit="false"/>
      <protection locked="true" hidden="false"/>
    </xf>
    <xf numFmtId="165" fontId="7" fillId="0" borderId="48" xfId="0" applyFont="true" applyBorder="true" applyAlignment="true" applyProtection="false">
      <alignment horizontal="general" vertical="center" textRotation="0" wrapText="false" indent="0" shrinkToFit="false"/>
      <protection locked="true" hidden="false"/>
    </xf>
    <xf numFmtId="165" fontId="7" fillId="0" borderId="49" xfId="0" applyFont="true" applyBorder="true" applyAlignment="true" applyProtection="false">
      <alignment horizontal="general" vertical="center" textRotation="0" wrapText="false" indent="0" shrinkToFit="false"/>
      <protection locked="true" hidden="false"/>
    </xf>
    <xf numFmtId="165" fontId="8" fillId="2" borderId="50" xfId="0" applyFont="true" applyBorder="true" applyAlignment="true" applyProtection="true">
      <alignment horizontal="center" vertical="center" textRotation="0" wrapText="false" indent="0" shrinkToFit="true"/>
      <protection locked="false" hidden="false"/>
    </xf>
    <xf numFmtId="165" fontId="8" fillId="2" borderId="51" xfId="0" applyFont="true" applyBorder="true" applyAlignment="true" applyProtection="true">
      <alignment horizontal="center" vertical="center" textRotation="0" wrapText="false" indent="0" shrinkToFit="true"/>
      <protection locked="false" hidden="false"/>
    </xf>
    <xf numFmtId="165" fontId="8" fillId="2" borderId="52" xfId="0" applyFont="true" applyBorder="true" applyAlignment="true" applyProtection="true">
      <alignment horizontal="center" vertical="center" textRotation="0" wrapText="false" indent="0" shrinkToFit="true"/>
      <protection locked="false" hidden="false"/>
    </xf>
    <xf numFmtId="165" fontId="8" fillId="2" borderId="53" xfId="0" applyFont="true" applyBorder="true" applyAlignment="true" applyProtection="true">
      <alignment horizontal="center" vertical="center" textRotation="0" wrapText="false" indent="0" shrinkToFit="true"/>
      <protection locked="false" hidden="false"/>
    </xf>
    <xf numFmtId="165" fontId="8" fillId="0" borderId="54" xfId="0" applyFont="true" applyBorder="true" applyAlignment="true" applyProtection="false">
      <alignment horizontal="center" vertical="center" textRotation="0" wrapText="true" indent="0" shrinkToFit="false"/>
      <protection locked="true" hidden="false"/>
    </xf>
    <xf numFmtId="169" fontId="8" fillId="0" borderId="55" xfId="0" applyFont="true" applyBorder="true" applyAlignment="true" applyProtection="false">
      <alignment horizontal="center" vertical="center" textRotation="0" wrapText="true" indent="0" shrinkToFit="false"/>
      <protection locked="true" hidden="false"/>
    </xf>
    <xf numFmtId="165" fontId="8" fillId="3" borderId="56" xfId="0" applyFont="true" applyBorder="true" applyAlignment="true" applyProtection="true">
      <alignment horizontal="left" vertical="center" textRotation="0" wrapText="true" indent="0" shrinkToFit="false"/>
      <protection locked="false" hidden="false"/>
    </xf>
    <xf numFmtId="165" fontId="7" fillId="0" borderId="57" xfId="0" applyFont="true" applyBorder="true" applyAlignment="true" applyProtection="false">
      <alignment horizontal="general" vertical="center" textRotation="0" wrapText="false" indent="0" shrinkToFit="false"/>
      <protection locked="true" hidden="false"/>
    </xf>
    <xf numFmtId="165" fontId="7" fillId="0" borderId="58" xfId="0" applyFont="true" applyBorder="true" applyAlignment="true" applyProtection="false">
      <alignment horizontal="general" vertical="center" textRotation="0" wrapText="false" indent="0" shrinkToFit="false"/>
      <protection locked="true" hidden="false"/>
    </xf>
    <xf numFmtId="165" fontId="7" fillId="0" borderId="59" xfId="0" applyFont="true" applyBorder="true" applyAlignment="true" applyProtection="false">
      <alignment horizontal="general" vertical="center" textRotation="0" wrapText="false" indent="0" shrinkToFit="false"/>
      <protection locked="true" hidden="false"/>
    </xf>
    <xf numFmtId="165" fontId="7" fillId="0" borderId="10" xfId="0" applyFont="true" applyBorder="true" applyAlignment="true" applyProtection="false">
      <alignment horizontal="general" vertical="center" textRotation="0" wrapText="false" indent="0" shrinkToFit="false"/>
      <protection locked="true" hidden="false"/>
    </xf>
    <xf numFmtId="165" fontId="7" fillId="0" borderId="0" xfId="0" applyFont="true" applyBorder="true" applyAlignment="true" applyProtection="false">
      <alignment horizontal="general" vertical="center" textRotation="0" wrapText="false" indent="0" shrinkToFit="false"/>
      <protection locked="true" hidden="false"/>
    </xf>
    <xf numFmtId="165" fontId="7" fillId="0" borderId="12" xfId="0" applyFont="true" applyBorder="true" applyAlignment="true" applyProtection="false">
      <alignment horizontal="general" vertical="center" textRotation="0" wrapText="false" indent="0" shrinkToFit="false"/>
      <protection locked="true" hidden="false"/>
    </xf>
    <xf numFmtId="166" fontId="8" fillId="0" borderId="60" xfId="0" applyFont="true" applyBorder="true" applyAlignment="true" applyProtection="false">
      <alignment horizontal="center" vertical="center" textRotation="0" wrapText="false" indent="0" shrinkToFit="false"/>
      <protection locked="true" hidden="false"/>
    </xf>
    <xf numFmtId="165" fontId="8" fillId="2" borderId="26" xfId="0" applyFont="true" applyBorder="true" applyAlignment="true" applyProtection="true">
      <alignment horizontal="center" vertical="center" textRotation="0" wrapText="false" indent="0" shrinkToFit="true"/>
      <protection locked="false" hidden="false"/>
    </xf>
    <xf numFmtId="165" fontId="8" fillId="2" borderId="24" xfId="0" applyFont="true" applyBorder="true" applyAlignment="true" applyProtection="true">
      <alignment horizontal="center" vertical="center" textRotation="0" wrapText="true" indent="0" shrinkToFit="false"/>
      <protection locked="false" hidden="false"/>
    </xf>
    <xf numFmtId="165" fontId="8" fillId="2" borderId="24" xfId="0" applyFont="true" applyBorder="true" applyAlignment="true" applyProtection="true">
      <alignment horizontal="center" vertical="center" textRotation="0" wrapText="false" indent="0" shrinkToFit="true"/>
      <protection locked="false" hidden="false"/>
    </xf>
    <xf numFmtId="165" fontId="8" fillId="3" borderId="24" xfId="0" applyFont="true" applyBorder="true" applyAlignment="true" applyProtection="true">
      <alignment horizontal="center" vertical="center" textRotation="0" wrapText="false" indent="0" shrinkToFit="true"/>
      <protection locked="false" hidden="false"/>
    </xf>
    <xf numFmtId="165" fontId="8" fillId="3" borderId="60" xfId="0" applyFont="true" applyBorder="true" applyAlignment="true" applyProtection="true">
      <alignment horizontal="left" vertical="center" textRotation="0" wrapText="true" indent="0" shrinkToFit="false"/>
      <protection locked="false" hidden="false"/>
    </xf>
    <xf numFmtId="165" fontId="8" fillId="4" borderId="19" xfId="0" applyFont="true" applyBorder="true" applyAlignment="true" applyProtection="true">
      <alignment horizontal="center" vertical="center" textRotation="0" wrapText="false" indent="0" shrinkToFit="true"/>
      <protection locked="true" hidden="false"/>
    </xf>
    <xf numFmtId="166" fontId="8" fillId="4" borderId="20" xfId="0" applyFont="true" applyBorder="true" applyAlignment="true" applyProtection="true">
      <alignment horizontal="center" vertical="center" textRotation="0" wrapText="false" indent="0" shrinkToFit="true"/>
      <protection locked="true" hidden="false"/>
    </xf>
    <xf numFmtId="165" fontId="7" fillId="0" borderId="61" xfId="0" applyFont="true" applyBorder="true" applyAlignment="true" applyProtection="false">
      <alignment horizontal="general" vertical="center" textRotation="0" wrapText="false" indent="0" shrinkToFit="false"/>
      <protection locked="true" hidden="false"/>
    </xf>
    <xf numFmtId="165" fontId="7" fillId="0" borderId="62" xfId="0" applyFont="true" applyBorder="true" applyAlignment="true" applyProtection="false">
      <alignment horizontal="general" vertical="center" textRotation="0" wrapText="false" indent="0" shrinkToFit="false"/>
      <protection locked="true" hidden="false"/>
    </xf>
    <xf numFmtId="165" fontId="7" fillId="0" borderId="63" xfId="0" applyFont="true" applyBorder="true" applyAlignment="true" applyProtection="false">
      <alignment horizontal="general" vertical="center" textRotation="0" wrapText="false" indent="0" shrinkToFit="false"/>
      <protection locked="true" hidden="false"/>
    </xf>
    <xf numFmtId="170" fontId="8" fillId="0" borderId="64" xfId="0" applyFont="true" applyBorder="true" applyAlignment="true" applyProtection="false">
      <alignment horizontal="center" vertical="center" textRotation="0" wrapText="false" indent="0" shrinkToFit="true"/>
      <protection locked="true" hidden="false"/>
    </xf>
    <xf numFmtId="170" fontId="8" fillId="0" borderId="65" xfId="0" applyFont="true" applyBorder="true" applyAlignment="true" applyProtection="false">
      <alignment horizontal="center" vertical="center" textRotation="0" wrapText="false" indent="0" shrinkToFit="true"/>
      <protection locked="true" hidden="false"/>
    </xf>
    <xf numFmtId="170" fontId="8" fillId="0" borderId="66" xfId="0" applyFont="true" applyBorder="true" applyAlignment="true" applyProtection="false">
      <alignment horizontal="center" vertical="center" textRotation="0" wrapText="false" indent="0" shrinkToFit="true"/>
      <protection locked="true" hidden="false"/>
    </xf>
    <xf numFmtId="170" fontId="8" fillId="0" borderId="67" xfId="0" applyFont="true" applyBorder="true" applyAlignment="true" applyProtection="false">
      <alignment horizontal="center" vertical="center" textRotation="0" wrapText="true" indent="0" shrinkToFit="false"/>
      <protection locked="true" hidden="false"/>
    </xf>
    <xf numFmtId="170" fontId="8" fillId="0" borderId="68" xfId="0" applyFont="true" applyBorder="true" applyAlignment="true" applyProtection="false">
      <alignment horizontal="center" vertical="center" textRotation="0" wrapText="true" indent="0" shrinkToFit="false"/>
      <protection locked="true" hidden="false"/>
    </xf>
    <xf numFmtId="165" fontId="7" fillId="4" borderId="0" xfId="0" applyFont="true" applyBorder="true" applyAlignment="true" applyProtection="false">
      <alignment horizontal="center" vertical="center" textRotation="0" wrapText="false" indent="0" shrinkToFit="false"/>
      <protection locked="true" hidden="false"/>
    </xf>
    <xf numFmtId="165" fontId="7" fillId="4" borderId="0" xfId="0" applyFont="true" applyBorder="true" applyAlignment="true" applyProtection="true">
      <alignment horizontal="center" vertical="center" textRotation="0" wrapText="false" indent="0" shrinkToFit="true"/>
      <protection locked="false" hidden="false"/>
    </xf>
    <xf numFmtId="165" fontId="7" fillId="4" borderId="0" xfId="0" applyFont="true" applyBorder="true" applyAlignment="true" applyProtection="true">
      <alignment horizontal="center" vertical="center" textRotation="0" wrapText="true" indent="0" shrinkToFit="false"/>
      <protection locked="false" hidden="false"/>
    </xf>
    <xf numFmtId="165" fontId="7" fillId="4" borderId="0" xfId="0" applyFont="true" applyBorder="true" applyAlignment="true" applyProtection="true">
      <alignment horizontal="left" vertical="center" textRotation="0" wrapText="true" indent="0" shrinkToFit="false"/>
      <protection locked="false" hidden="false"/>
    </xf>
    <xf numFmtId="165" fontId="11" fillId="4" borderId="0" xfId="0" applyFont="true" applyBorder="true" applyAlignment="true" applyProtection="false">
      <alignment horizontal="general" vertical="center" textRotation="0" wrapText="false" indent="0" shrinkToFit="false"/>
      <protection locked="true" hidden="false"/>
    </xf>
    <xf numFmtId="165" fontId="12" fillId="4" borderId="0" xfId="0" applyFont="true" applyBorder="true" applyAlignment="true" applyProtection="false">
      <alignment horizontal="general" vertical="center" textRotation="0" wrapText="false" indent="0" shrinkToFit="false"/>
      <protection locked="true" hidden="false"/>
    </xf>
    <xf numFmtId="165" fontId="12" fillId="4" borderId="0" xfId="0" applyFont="true" applyBorder="true" applyAlignment="true" applyProtection="false">
      <alignment horizontal="center" vertical="center" textRotation="0" wrapText="false" indent="0" shrinkToFit="false"/>
      <protection locked="true" hidden="false"/>
    </xf>
    <xf numFmtId="165" fontId="7" fillId="4" borderId="0" xfId="0" applyFont="true" applyBorder="true" applyAlignment="true" applyProtection="false">
      <alignment horizontal="center" vertical="center" textRotation="0" wrapText="true" indent="0" shrinkToFit="false"/>
      <protection locked="true" hidden="false"/>
    </xf>
    <xf numFmtId="169" fontId="7" fillId="4" borderId="0" xfId="0" applyFont="true" applyBorder="true" applyAlignment="true" applyProtection="false">
      <alignment horizontal="center" vertical="center" textRotation="0" wrapText="true" indent="0" shrinkToFit="false"/>
      <protection locked="true" hidden="false"/>
    </xf>
    <xf numFmtId="165" fontId="7" fillId="0" borderId="0" xfId="0" applyFont="true" applyBorder="false" applyAlignment="true" applyProtection="false">
      <alignment horizontal="left" vertical="center" textRotation="0" wrapText="true" indent="0" shrinkToFit="false"/>
      <protection locked="true" hidden="false"/>
    </xf>
    <xf numFmtId="165" fontId="7" fillId="0" borderId="0" xfId="0" applyFont="true" applyBorder="false" applyAlignment="true" applyProtection="false">
      <alignment horizontal="right" vertical="center" textRotation="90" wrapText="false" indent="0" shrinkToFit="false"/>
      <protection locked="true" hidden="false"/>
    </xf>
    <xf numFmtId="165" fontId="13" fillId="4" borderId="0" xfId="0" applyFont="true" applyBorder="false" applyAlignment="false" applyProtection="true">
      <alignment horizontal="general" vertical="center" textRotation="0" wrapText="false" indent="0" shrinkToFit="false"/>
      <protection locked="true" hidden="false"/>
    </xf>
    <xf numFmtId="165" fontId="13" fillId="4" borderId="0" xfId="0" applyFont="true" applyBorder="false" applyAlignment="true" applyProtection="true">
      <alignment horizontal="center" vertical="center" textRotation="0" wrapText="false" indent="0" shrinkToFit="false"/>
      <protection locked="true" hidden="false"/>
    </xf>
    <xf numFmtId="165" fontId="14" fillId="4" borderId="0" xfId="0" applyFont="true" applyBorder="false" applyAlignment="true" applyProtection="true">
      <alignment horizontal="left" vertical="center" textRotation="0" wrapText="false" indent="0" shrinkToFit="false"/>
      <protection locked="true" hidden="false"/>
    </xf>
    <xf numFmtId="165" fontId="13" fillId="4" borderId="0" xfId="0" applyFont="true" applyBorder="false" applyAlignment="true" applyProtection="true">
      <alignment horizontal="left" vertical="center" textRotation="0" wrapText="false" indent="0" shrinkToFit="false"/>
      <protection locked="true" hidden="false"/>
    </xf>
    <xf numFmtId="165" fontId="15" fillId="4" borderId="0" xfId="0" applyFont="true" applyBorder="false" applyAlignment="false" applyProtection="false">
      <alignment horizontal="general" vertical="center" textRotation="0" wrapText="false" indent="0" shrinkToFit="false"/>
      <protection locked="true" hidden="false"/>
    </xf>
    <xf numFmtId="165" fontId="13" fillId="4" borderId="0" xfId="0" applyFont="true" applyBorder="false" applyAlignment="false" applyProtection="false">
      <alignment horizontal="general" vertical="center" textRotation="0" wrapText="false" indent="0" shrinkToFit="false"/>
      <protection locked="true" hidden="false"/>
    </xf>
    <xf numFmtId="165" fontId="15" fillId="4" borderId="0" xfId="0" applyFont="true" applyBorder="false" applyAlignment="true" applyProtection="false">
      <alignment horizontal="left" vertical="center" textRotation="0" wrapText="false" indent="0" shrinkToFit="false"/>
      <protection locked="true" hidden="false"/>
    </xf>
    <xf numFmtId="165" fontId="13" fillId="4" borderId="1" xfId="0" applyFont="true" applyBorder="true" applyAlignment="true" applyProtection="true">
      <alignment horizontal="center" vertical="center" textRotation="0" wrapText="false" indent="0" shrinkToFit="false"/>
      <protection locked="true" hidden="false"/>
    </xf>
    <xf numFmtId="165" fontId="13" fillId="4" borderId="0" xfId="0" applyFont="true" applyBorder="false" applyAlignment="true" applyProtection="true">
      <alignment horizontal="center" vertical="center" textRotation="0" wrapText="false" indent="0" shrinkToFit="false"/>
      <protection locked="false" hidden="false"/>
    </xf>
    <xf numFmtId="165" fontId="13" fillId="3" borderId="1" xfId="0" applyFont="true" applyBorder="true" applyAlignment="true" applyProtection="true">
      <alignment horizontal="center" vertical="center" textRotation="0" wrapText="false" indent="0" shrinkToFit="false"/>
      <protection locked="false" hidden="false"/>
    </xf>
    <xf numFmtId="166" fontId="13" fillId="3" borderId="0" xfId="0" applyFont="true" applyBorder="true" applyAlignment="true" applyProtection="true">
      <alignment horizontal="center" vertical="center" textRotation="0" wrapText="false" indent="0" shrinkToFit="false"/>
      <protection locked="false" hidden="false"/>
    </xf>
    <xf numFmtId="167" fontId="13" fillId="3" borderId="1" xfId="0" applyFont="true" applyBorder="true" applyAlignment="true" applyProtection="true">
      <alignment horizontal="center" vertical="center" textRotation="0" wrapText="false" indent="0" shrinkToFit="false"/>
      <protection locked="false" hidden="false"/>
    </xf>
    <xf numFmtId="165" fontId="13" fillId="4" borderId="0" xfId="0" applyFont="true" applyBorder="false" applyAlignment="true" applyProtection="true">
      <alignment horizontal="right" vertical="center" textRotation="0" wrapText="false" indent="0" shrinkToFit="false"/>
      <protection locked="false" hidden="false"/>
    </xf>
    <xf numFmtId="165" fontId="13" fillId="4" borderId="0" xfId="0" applyFont="true" applyBorder="false" applyAlignment="false" applyProtection="true">
      <alignment horizontal="general" vertical="center" textRotation="0" wrapText="false" indent="0" shrinkToFit="false"/>
      <protection locked="false" hidden="false"/>
    </xf>
    <xf numFmtId="166" fontId="13" fillId="4" borderId="1" xfId="0" applyFont="true" applyBorder="true" applyAlignment="true" applyProtection="true">
      <alignment horizontal="center" vertical="center" textRotation="0" wrapText="false" indent="0" shrinkToFit="false"/>
      <protection locked="true" hidden="false"/>
    </xf>
    <xf numFmtId="165" fontId="13" fillId="3" borderId="1" xfId="0" applyFont="true" applyBorder="true" applyAlignment="true" applyProtection="true">
      <alignment horizontal="left" vertical="center" textRotation="0" wrapText="false" indent="0" shrinkToFit="false"/>
      <protection locked="false" hidden="false"/>
    </xf>
    <xf numFmtId="167" fontId="13" fillId="4" borderId="1" xfId="0" applyFont="true" applyBorder="true" applyAlignment="true" applyProtection="true">
      <alignment horizontal="center" vertical="center" textRotation="0" wrapText="false" indent="0" shrinkToFit="false"/>
      <protection locked="false" hidden="false"/>
    </xf>
    <xf numFmtId="165" fontId="16" fillId="3" borderId="47" xfId="0" applyFont="true" applyBorder="true" applyAlignment="true" applyProtection="true">
      <alignment horizontal="center" vertical="center" textRotation="0" wrapText="false" indent="0" shrinkToFit="false"/>
      <protection locked="false" hidden="false"/>
    </xf>
    <xf numFmtId="165" fontId="16" fillId="3" borderId="69" xfId="0" applyFont="true" applyBorder="true" applyAlignment="true" applyProtection="true">
      <alignment horizontal="center" vertical="center" textRotation="0" wrapText="false" indent="0" shrinkToFit="false"/>
      <protection locked="false" hidden="false"/>
    </xf>
    <xf numFmtId="165" fontId="16" fillId="3" borderId="70" xfId="0" applyFont="true" applyBorder="true" applyAlignment="true" applyProtection="true">
      <alignment horizontal="center" vertical="center" textRotation="0" wrapText="false" indent="0" shrinkToFit="false"/>
      <protection locked="false" hidden="false"/>
    </xf>
    <xf numFmtId="165" fontId="0" fillId="4" borderId="0" xfId="0" applyFont="false" applyBorder="false" applyAlignment="false" applyProtection="false">
      <alignment horizontal="general" vertical="center" textRotation="0" wrapText="false" indent="0" shrinkToFit="false"/>
      <protection locked="true" hidden="false"/>
    </xf>
    <xf numFmtId="165" fontId="7" fillId="4" borderId="0" xfId="0" applyFont="true" applyBorder="false" applyAlignment="true" applyProtection="false">
      <alignment horizontal="left" vertical="center" textRotation="0" wrapText="false" indent="0" shrinkToFit="false"/>
      <protection locked="true" hidden="false"/>
    </xf>
    <xf numFmtId="165" fontId="7" fillId="4" borderId="0" xfId="0" applyFont="true" applyBorder="false" applyAlignment="false" applyProtection="false">
      <alignment horizontal="general" vertical="center" textRotation="0" wrapText="false" indent="0" shrinkToFit="false"/>
      <protection locked="true" hidden="false"/>
    </xf>
    <xf numFmtId="165" fontId="17" fillId="4" borderId="0" xfId="0" applyFont="true" applyBorder="false" applyAlignment="true" applyProtection="false">
      <alignment horizontal="left" vertical="center" textRotation="0" wrapText="false" indent="0" shrinkToFit="false"/>
      <protection locked="true" hidden="false"/>
    </xf>
    <xf numFmtId="165" fontId="7" fillId="4" borderId="0" xfId="0" applyFont="true" applyBorder="false" applyAlignment="true" applyProtection="false">
      <alignment horizontal="general" vertical="center" textRotation="0" wrapText="false" indent="0" shrinkToFit="false"/>
      <protection locked="true" hidden="false"/>
    </xf>
    <xf numFmtId="165" fontId="7" fillId="3" borderId="1" xfId="0" applyFont="true" applyBorder="true" applyAlignment="true" applyProtection="false">
      <alignment horizontal="left" vertical="center" textRotation="0" wrapText="false" indent="0" shrinkToFit="false"/>
      <protection locked="true" hidden="false"/>
    </xf>
    <xf numFmtId="165" fontId="7" fillId="4" borderId="0" xfId="0" applyFont="true" applyBorder="true" applyAlignment="true" applyProtection="false">
      <alignment horizontal="left" vertical="center" textRotation="0" wrapText="false" indent="1" shrinkToFit="false"/>
      <protection locked="true" hidden="false"/>
    </xf>
    <xf numFmtId="165" fontId="7" fillId="2" borderId="1" xfId="0" applyFont="true" applyBorder="true" applyAlignment="true" applyProtection="false">
      <alignment horizontal="left" vertical="center" textRotation="0" wrapText="false" indent="0" shrinkToFit="false"/>
      <protection locked="true" hidden="false"/>
    </xf>
    <xf numFmtId="165" fontId="18" fillId="4" borderId="0" xfId="0" applyFont="true" applyBorder="false" applyAlignment="true" applyProtection="false">
      <alignment horizontal="left" vertical="center" textRotation="0" wrapText="false" indent="0" shrinkToFit="false"/>
      <protection locked="true" hidden="false"/>
    </xf>
    <xf numFmtId="165" fontId="7" fillId="4" borderId="0" xfId="0" applyFont="true" applyBorder="true" applyAlignment="true" applyProtection="false">
      <alignment horizontal="left" vertical="center" textRotation="0" wrapText="false" indent="0" shrinkToFit="false"/>
      <protection locked="true" hidden="false"/>
    </xf>
    <xf numFmtId="165" fontId="7" fillId="4" borderId="1" xfId="0" applyFont="true" applyBorder="true" applyAlignment="true" applyProtection="false">
      <alignment horizontal="center" vertical="center" textRotation="0" wrapText="false" indent="0" shrinkToFit="false"/>
      <protection locked="true" hidden="false"/>
    </xf>
    <xf numFmtId="165" fontId="7" fillId="4" borderId="1" xfId="0" applyFont="true" applyBorder="true" applyAlignment="true" applyProtection="false">
      <alignment horizontal="left" vertical="center" textRotation="0" wrapText="false" indent="0" shrinkToFit="false"/>
      <protection locked="true" hidden="false"/>
    </xf>
    <xf numFmtId="165" fontId="19" fillId="4" borderId="0" xfId="0" applyFont="true" applyBorder="false" applyAlignment="false" applyProtection="false">
      <alignment horizontal="general" vertical="center" textRotation="0" wrapText="false" indent="0" shrinkToFit="false"/>
      <protection locked="true" hidden="false"/>
    </xf>
    <xf numFmtId="165" fontId="19" fillId="4" borderId="0" xfId="0" applyFont="true" applyBorder="false" applyAlignment="true" applyProtection="false">
      <alignment horizontal="left" vertical="center" textRotation="0" wrapText="false" indent="0" shrinkToFit="false"/>
      <protection locked="true" hidden="false"/>
    </xf>
    <xf numFmtId="165" fontId="7" fillId="4" borderId="0" xfId="0" applyFont="true" applyBorder="true" applyAlignment="false" applyProtection="false">
      <alignment horizontal="general" vertical="center" textRotation="0" wrapText="false" indent="0" shrinkToFit="false"/>
      <protection locked="true" hidden="false"/>
    </xf>
    <xf numFmtId="165" fontId="21" fillId="4" borderId="0" xfId="0" applyFont="true" applyBorder="false" applyAlignment="true" applyProtection="false">
      <alignment horizontal="general" vertical="center" textRotation="0" wrapText="false" indent="0" shrinkToFit="false"/>
      <protection locked="true" hidden="false"/>
    </xf>
    <xf numFmtId="165" fontId="19" fillId="4" borderId="0" xfId="0" applyFont="true" applyBorder="true" applyAlignment="false" applyProtection="false">
      <alignment horizontal="general" vertical="center" textRotation="0" wrapText="false" indent="0" shrinkToFit="false"/>
      <protection locked="true" hidden="false"/>
    </xf>
    <xf numFmtId="165" fontId="19" fillId="4" borderId="0" xfId="0" applyFont="true" applyBorder="true" applyAlignment="true" applyProtection="false">
      <alignment horizontal="general" vertical="center" textRotation="0" wrapText="false" indent="0" shrinkToFit="false"/>
      <protection locked="true" hidden="false"/>
    </xf>
    <xf numFmtId="165" fontId="19" fillId="4" borderId="0" xfId="0" applyFont="true" applyBorder="true" applyAlignment="true" applyProtection="false">
      <alignment horizontal="general" vertical="center" textRotation="0" wrapText="false" indent="0" shrinkToFit="true"/>
      <protection locked="true" hidden="false"/>
    </xf>
    <xf numFmtId="165" fontId="17" fillId="0" borderId="0" xfId="0" applyFont="true" applyBorder="false" applyAlignment="true" applyProtection="false">
      <alignment horizontal="left" vertical="center" textRotation="0" wrapText="false" indent="0" shrinkToFit="false"/>
      <protection locked="true" hidden="false"/>
    </xf>
    <xf numFmtId="165" fontId="9" fillId="2" borderId="0" xfId="0" applyFont="true" applyBorder="true" applyAlignment="true" applyProtection="true">
      <alignment horizontal="center" vertical="center" textRotation="0" wrapText="false" indent="0" shrinkToFit="false"/>
      <protection locked="false" hidden="false"/>
    </xf>
    <xf numFmtId="165" fontId="8" fillId="4" borderId="0" xfId="0" applyFont="true" applyBorder="false" applyAlignment="false" applyProtection="false">
      <alignment horizontal="general" vertical="center" textRotation="0" wrapText="false" indent="0" shrinkToFit="false"/>
      <protection locked="true" hidden="false"/>
    </xf>
    <xf numFmtId="165" fontId="9" fillId="0" borderId="0" xfId="0" applyFont="true" applyBorder="false" applyAlignment="true" applyProtection="false">
      <alignment horizontal="center" vertical="center" textRotation="0" wrapText="false" indent="0" shrinkToFit="false"/>
      <protection locked="true" hidden="false"/>
    </xf>
    <xf numFmtId="165" fontId="8" fillId="0" borderId="0" xfId="0" applyFont="true" applyBorder="false" applyAlignment="true" applyProtection="false">
      <alignment horizontal="center" vertical="center" textRotation="0" wrapText="false" indent="0" shrinkToFit="false"/>
      <protection locked="true" hidden="false"/>
    </xf>
    <xf numFmtId="165" fontId="8" fillId="4" borderId="0" xfId="0" applyFont="true" applyBorder="false" applyAlignment="true" applyProtection="false">
      <alignment horizontal="center" vertical="center" textRotation="0" wrapText="false" indent="0" shrinkToFit="false"/>
      <protection locked="true" hidden="false"/>
    </xf>
    <xf numFmtId="167" fontId="8" fillId="4" borderId="0" xfId="0" applyFont="true" applyBorder="false" applyAlignment="false" applyProtection="false">
      <alignment horizontal="general" vertical="center" textRotation="0" wrapText="false" indent="0" shrinkToFit="false"/>
      <protection locked="true" hidden="false"/>
    </xf>
    <xf numFmtId="165" fontId="8" fillId="4" borderId="0" xfId="0" applyFont="true" applyBorder="false" applyAlignment="true" applyProtection="false">
      <alignment horizontal="right" vertical="center" textRotation="0" wrapText="false" indent="0" shrinkToFit="false"/>
      <protection locked="true" hidden="false"/>
    </xf>
    <xf numFmtId="168" fontId="8" fillId="4" borderId="0" xfId="0" applyFont="true" applyBorder="false" applyAlignment="false" applyProtection="false">
      <alignment horizontal="general" vertical="center" textRotation="0" wrapText="false" indent="0" shrinkToFit="false"/>
      <protection locked="true" hidden="false"/>
    </xf>
    <xf numFmtId="165" fontId="8" fillId="4" borderId="0" xfId="0" applyFont="true" applyBorder="false" applyAlignment="true" applyProtection="false">
      <alignment horizontal="left" vertical="center" textRotation="0" wrapText="false" indent="0" shrinkToFit="false"/>
      <protection locked="true" hidden="false"/>
    </xf>
    <xf numFmtId="168" fontId="8" fillId="0" borderId="0" xfId="0" applyFont="true" applyBorder="false" applyAlignment="false" applyProtection="false">
      <alignment horizontal="general" vertical="center" textRotation="0" wrapText="false" indent="0" shrinkToFit="false"/>
      <protection locked="true" hidden="false"/>
    </xf>
    <xf numFmtId="167" fontId="8" fillId="0" borderId="0" xfId="0" applyFont="true" applyBorder="false" applyAlignment="false" applyProtection="false">
      <alignment horizontal="general" vertical="center" textRotation="0" wrapText="false" indent="0" shrinkToFit="false"/>
      <protection locked="true" hidden="false"/>
    </xf>
    <xf numFmtId="165" fontId="10" fillId="0" borderId="0" xfId="0" applyFont="true" applyBorder="false" applyAlignment="true" applyProtection="false">
      <alignment horizontal="left" vertical="center" textRotation="0" wrapText="false" indent="0" shrinkToFit="false"/>
      <protection locked="true" hidden="false"/>
    </xf>
    <xf numFmtId="165" fontId="8" fillId="4" borderId="0" xfId="0" applyFont="true" applyBorder="false" applyAlignment="false" applyProtection="true">
      <alignment horizontal="general" vertical="center" textRotation="0" wrapText="false" indent="0" shrinkToFit="false"/>
      <protection locked="false" hidden="false"/>
    </xf>
    <xf numFmtId="166" fontId="8" fillId="4" borderId="1" xfId="0" applyFont="true" applyBorder="true" applyAlignment="true" applyProtection="false">
      <alignment horizontal="center" vertical="center" textRotation="0" wrapText="false" indent="0" shrinkToFit="false"/>
      <protection locked="true" hidden="false"/>
    </xf>
    <xf numFmtId="169" fontId="8" fillId="4" borderId="0" xfId="0" applyFont="true" applyBorder="false" applyAlignment="false" applyProtection="false">
      <alignment horizontal="general" vertical="center" textRotation="0" wrapText="false" indent="0" shrinkToFit="false"/>
      <protection locked="true" hidden="false"/>
    </xf>
    <xf numFmtId="165" fontId="10" fillId="0" borderId="0" xfId="0" applyFont="true" applyBorder="false" applyAlignment="true" applyProtection="false">
      <alignment horizontal="right" vertical="center" textRotation="0" wrapText="false" indent="0" shrinkToFit="false"/>
      <protection locked="true" hidden="false"/>
    </xf>
    <xf numFmtId="165" fontId="10" fillId="0" borderId="0" xfId="0" applyFont="true" applyBorder="false" applyAlignment="true" applyProtection="false">
      <alignment horizontal="general" vertical="bottom" textRotation="0" wrapText="false" indent="0" shrinkToFit="false"/>
      <protection locked="true" hidden="false"/>
    </xf>
    <xf numFmtId="165" fontId="10" fillId="0" borderId="0" xfId="0" applyFont="true" applyBorder="false" applyAlignment="true" applyProtection="false">
      <alignment horizontal="center" vertical="center" textRotation="0" wrapText="false" indent="0" shrinkToFit="false"/>
      <protection locked="true" hidden="false"/>
    </xf>
    <xf numFmtId="171" fontId="8" fillId="4" borderId="0" xfId="24" applyFont="true" applyBorder="true" applyAlignment="true" applyProtection="true">
      <alignment horizontal="center" vertical="center" textRotation="0" wrapText="false" indent="0" shrinkToFit="false"/>
      <protection locked="true" hidden="false"/>
    </xf>
    <xf numFmtId="165" fontId="10" fillId="0" borderId="0" xfId="0" applyFont="true" applyBorder="false" applyAlignment="true" applyProtection="false">
      <alignment horizontal="left" vertical="bottom" textRotation="0" wrapText="false" indent="0" shrinkToFit="false"/>
      <protection locked="true" hidden="false"/>
    </xf>
    <xf numFmtId="167" fontId="8" fillId="3" borderId="1" xfId="0" applyFont="true" applyBorder="true" applyAlignment="true" applyProtection="true">
      <alignment horizontal="center" vertical="center" textRotation="0" wrapText="false" indent="0" shrinkToFit="false"/>
      <protection locked="false" hidden="false"/>
    </xf>
    <xf numFmtId="172" fontId="8" fillId="0" borderId="1" xfId="0" applyFont="true" applyBorder="true" applyAlignment="true" applyProtection="false">
      <alignment horizontal="center" vertical="center" textRotation="0" wrapText="false" indent="0" shrinkToFit="false"/>
      <protection locked="true" hidden="false"/>
    </xf>
    <xf numFmtId="167" fontId="9" fillId="0" borderId="0" xfId="0" applyFont="true" applyBorder="false" applyAlignment="false" applyProtection="false">
      <alignment horizontal="general" vertical="center" textRotation="0" wrapText="false" indent="0" shrinkToFit="false"/>
      <protection locked="true" hidden="false"/>
    </xf>
    <xf numFmtId="165" fontId="17" fillId="0" borderId="0" xfId="0" applyFont="true" applyBorder="false" applyAlignment="true" applyProtection="false">
      <alignment horizontal="right" vertical="center" textRotation="0" wrapText="false" indent="0" shrinkToFit="false"/>
      <protection locked="true" hidden="false"/>
    </xf>
    <xf numFmtId="165" fontId="21" fillId="0" borderId="0" xfId="0" applyFont="true" applyBorder="false" applyAlignment="true" applyProtection="false">
      <alignment horizontal="general" vertical="bottom" textRotation="0" wrapText="false" indent="0" shrinkToFit="false"/>
      <protection locked="true" hidden="false"/>
    </xf>
    <xf numFmtId="165" fontId="7" fillId="0" borderId="6" xfId="0" applyFont="true" applyBorder="true" applyAlignment="true" applyProtection="false">
      <alignment horizontal="center" vertical="center" textRotation="0" wrapText="true" indent="0" shrinkToFit="false"/>
      <protection locked="true" hidden="false"/>
    </xf>
    <xf numFmtId="165" fontId="8" fillId="0" borderId="71" xfId="0" applyFont="true" applyBorder="true" applyAlignment="true" applyProtection="false">
      <alignment horizontal="center" vertical="center" textRotation="0" wrapText="true" indent="0" shrinkToFit="false"/>
      <protection locked="true" hidden="false"/>
    </xf>
    <xf numFmtId="165" fontId="8" fillId="0" borderId="35" xfId="0" applyFont="true" applyBorder="true" applyAlignment="true" applyProtection="false">
      <alignment horizontal="center" vertical="center" textRotation="0" wrapText="false" indent="0" shrinkToFit="false"/>
      <protection locked="true" hidden="false"/>
    </xf>
    <xf numFmtId="166" fontId="12" fillId="4" borderId="3" xfId="0" applyFont="true" applyBorder="true" applyAlignment="true" applyProtection="false">
      <alignment horizontal="center" vertical="center" textRotation="0" wrapText="true" indent="0" shrinkToFit="false"/>
      <protection locked="true" hidden="false"/>
    </xf>
    <xf numFmtId="165" fontId="12" fillId="4" borderId="71" xfId="0" applyFont="true" applyBorder="true" applyAlignment="true" applyProtection="false">
      <alignment horizontal="center" vertical="center" textRotation="0" wrapText="true" indent="0" shrinkToFit="false"/>
      <protection locked="true" hidden="false"/>
    </xf>
    <xf numFmtId="165" fontId="10" fillId="0" borderId="2" xfId="0" applyFont="true" applyBorder="true" applyAlignment="true" applyProtection="false">
      <alignment horizontal="center" vertical="center" textRotation="0" wrapText="true" indent="0" shrinkToFit="false"/>
      <protection locked="true" hidden="false"/>
    </xf>
    <xf numFmtId="165" fontId="8" fillId="4" borderId="14" xfId="0" applyFont="true" applyBorder="true" applyAlignment="true" applyProtection="false">
      <alignment horizontal="center" vertical="center" textRotation="0" wrapText="false" indent="0" shrinkToFit="false"/>
      <protection locked="true" hidden="false"/>
    </xf>
    <xf numFmtId="165" fontId="8" fillId="0" borderId="72" xfId="0" applyFont="true" applyBorder="true" applyAlignment="true" applyProtection="false">
      <alignment horizontal="center" vertical="center" textRotation="0" wrapText="false" indent="0" shrinkToFit="true"/>
      <protection locked="true" hidden="false"/>
    </xf>
    <xf numFmtId="165" fontId="8" fillId="2" borderId="73" xfId="0" applyFont="true" applyBorder="true" applyAlignment="true" applyProtection="true">
      <alignment horizontal="center" vertical="center" textRotation="0" wrapText="false" indent="0" shrinkToFit="false"/>
      <protection locked="false" hidden="false"/>
    </xf>
    <xf numFmtId="165" fontId="8" fillId="2" borderId="5" xfId="0" applyFont="true" applyBorder="true" applyAlignment="true" applyProtection="true">
      <alignment horizontal="center" vertical="center" textRotation="0" wrapText="true" indent="0" shrinkToFit="false"/>
      <protection locked="false" hidden="false"/>
    </xf>
    <xf numFmtId="165" fontId="8" fillId="2" borderId="29" xfId="0" applyFont="true" applyBorder="true" applyAlignment="true" applyProtection="true">
      <alignment horizontal="center" vertical="center" textRotation="0" wrapText="true" indent="0" shrinkToFit="false"/>
      <protection locked="false" hidden="false"/>
    </xf>
    <xf numFmtId="165" fontId="8" fillId="3" borderId="74" xfId="0" applyFont="true" applyBorder="true" applyAlignment="true" applyProtection="true">
      <alignment horizontal="center" vertical="center" textRotation="0" wrapText="true" indent="0" shrinkToFit="false"/>
      <protection locked="false" hidden="false"/>
    </xf>
    <xf numFmtId="165" fontId="11" fillId="0" borderId="75" xfId="0" applyFont="true" applyBorder="true" applyAlignment="true" applyProtection="false">
      <alignment horizontal="center" vertical="center" textRotation="0" wrapText="true" indent="0" shrinkToFit="false"/>
      <protection locked="true" hidden="false"/>
    </xf>
    <xf numFmtId="169" fontId="8" fillId="4" borderId="76" xfId="0" applyFont="true" applyBorder="true" applyAlignment="true" applyProtection="false">
      <alignment horizontal="center" vertical="center" textRotation="0" wrapText="true" indent="0" shrinkToFit="false"/>
      <protection locked="true" hidden="false"/>
    </xf>
    <xf numFmtId="169" fontId="8" fillId="4" borderId="77" xfId="0" applyFont="true" applyBorder="true" applyAlignment="true" applyProtection="false">
      <alignment horizontal="center" vertical="center" textRotation="0" wrapText="true" indent="0" shrinkToFit="false"/>
      <protection locked="true" hidden="false"/>
    </xf>
    <xf numFmtId="165" fontId="8" fillId="3" borderId="72" xfId="0" applyFont="true" applyBorder="true" applyAlignment="true" applyProtection="true">
      <alignment horizontal="left" vertical="center" textRotation="0" wrapText="true" indent="0" shrinkToFit="false"/>
      <protection locked="false" hidden="false"/>
    </xf>
    <xf numFmtId="165" fontId="8" fillId="2" borderId="11" xfId="0" applyFont="true" applyBorder="true" applyAlignment="true" applyProtection="true">
      <alignment horizontal="center" vertical="center" textRotation="0" wrapText="true" indent="0" shrinkToFit="false"/>
      <protection locked="false" hidden="false"/>
    </xf>
    <xf numFmtId="165" fontId="11" fillId="0" borderId="43" xfId="0" applyFont="true" applyBorder="true" applyAlignment="true" applyProtection="false">
      <alignment horizontal="center" vertical="center" textRotation="0" wrapText="true" indent="0" shrinkToFit="false"/>
      <protection locked="true" hidden="false"/>
    </xf>
    <xf numFmtId="170" fontId="8" fillId="0" borderId="78" xfId="0" applyFont="true" applyBorder="true" applyAlignment="true" applyProtection="false">
      <alignment horizontal="center" vertical="center" textRotation="0" wrapText="false" indent="0" shrinkToFit="true"/>
      <protection locked="true" hidden="false"/>
    </xf>
    <xf numFmtId="170" fontId="8" fillId="0" borderId="79" xfId="0" applyFont="true" applyBorder="true" applyAlignment="true" applyProtection="false">
      <alignment horizontal="center" vertical="center" textRotation="0" wrapText="false" indent="0" shrinkToFit="true"/>
      <protection locked="true" hidden="false"/>
    </xf>
    <xf numFmtId="170" fontId="8" fillId="0" borderId="80" xfId="0" applyFont="true" applyBorder="true" applyAlignment="true" applyProtection="false">
      <alignment horizontal="center" vertical="center" textRotation="0" wrapText="false" indent="0" shrinkToFit="true"/>
      <protection locked="true" hidden="false"/>
    </xf>
    <xf numFmtId="170" fontId="8" fillId="4" borderId="78" xfId="0" applyFont="true" applyBorder="true" applyAlignment="true" applyProtection="false">
      <alignment horizontal="center" vertical="center" textRotation="0" wrapText="true" indent="0" shrinkToFit="false"/>
      <protection locked="true" hidden="false"/>
    </xf>
    <xf numFmtId="170" fontId="8" fillId="4" borderId="80" xfId="0" applyFont="true" applyBorder="true" applyAlignment="true" applyProtection="false">
      <alignment horizontal="center" vertical="center" textRotation="0" wrapText="true" indent="0" shrinkToFit="false"/>
      <protection locked="true" hidden="false"/>
    </xf>
    <xf numFmtId="166" fontId="8" fillId="2" borderId="70" xfId="0" applyFont="true" applyBorder="true" applyAlignment="true" applyProtection="true">
      <alignment horizontal="center" vertical="center" textRotation="0" wrapText="true" indent="0" shrinkToFit="false"/>
      <protection locked="false" hidden="false"/>
    </xf>
    <xf numFmtId="165" fontId="25" fillId="0" borderId="81" xfId="0" applyFont="true" applyBorder="true" applyAlignment="true" applyProtection="false">
      <alignment horizontal="center" vertical="center" textRotation="0" wrapText="true" indent="0" shrinkToFit="false"/>
      <protection locked="true" hidden="false"/>
    </xf>
    <xf numFmtId="170" fontId="8" fillId="4" borderId="39" xfId="0" applyFont="true" applyBorder="true" applyAlignment="true" applyProtection="false">
      <alignment horizontal="center" vertical="center" textRotation="0" wrapText="true" indent="0" shrinkToFit="false"/>
      <protection locked="true" hidden="false"/>
    </xf>
    <xf numFmtId="170" fontId="8" fillId="4" borderId="41" xfId="0" applyFont="true" applyBorder="true" applyAlignment="true" applyProtection="false">
      <alignment horizontal="center" vertical="center" textRotation="0" wrapText="true" indent="0" shrinkToFit="false"/>
      <protection locked="true" hidden="false"/>
    </xf>
    <xf numFmtId="166" fontId="8" fillId="0" borderId="14" xfId="0" applyFont="true" applyBorder="true" applyAlignment="true" applyProtection="false">
      <alignment horizontal="center" vertical="center" textRotation="0" wrapText="false" indent="0" shrinkToFit="true"/>
      <protection locked="true" hidden="false"/>
    </xf>
    <xf numFmtId="165" fontId="8" fillId="2" borderId="18" xfId="0" applyFont="true" applyBorder="true" applyAlignment="true" applyProtection="true">
      <alignment horizontal="center" vertical="center" textRotation="0" wrapText="false" indent="0" shrinkToFit="false"/>
      <protection locked="false" hidden="false"/>
    </xf>
    <xf numFmtId="165" fontId="8" fillId="2" borderId="1" xfId="0" applyFont="true" applyBorder="true" applyAlignment="true" applyProtection="true">
      <alignment horizontal="center" vertical="center" textRotation="0" wrapText="true" indent="0" shrinkToFit="false"/>
      <protection locked="false" hidden="false"/>
    </xf>
    <xf numFmtId="165" fontId="8" fillId="3" borderId="17" xfId="0" applyFont="true" applyBorder="true" applyAlignment="true" applyProtection="true">
      <alignment horizontal="center" vertical="center" textRotation="0" wrapText="true" indent="0" shrinkToFit="false"/>
      <protection locked="false" hidden="false"/>
    </xf>
    <xf numFmtId="165" fontId="11" fillId="0" borderId="82" xfId="0" applyFont="true" applyBorder="true" applyAlignment="true" applyProtection="false">
      <alignment horizontal="center" vertical="center" textRotation="0" wrapText="true" indent="0" shrinkToFit="false"/>
      <protection locked="true" hidden="false"/>
    </xf>
    <xf numFmtId="169" fontId="8" fillId="4" borderId="83" xfId="0" applyFont="true" applyBorder="true" applyAlignment="true" applyProtection="false">
      <alignment horizontal="center" vertical="center" textRotation="0" wrapText="true" indent="0" shrinkToFit="false"/>
      <protection locked="true" hidden="false"/>
    </xf>
    <xf numFmtId="169" fontId="8" fillId="4" borderId="84" xfId="0" applyFont="true" applyBorder="true" applyAlignment="true" applyProtection="false">
      <alignment horizontal="center" vertical="center" textRotation="0" wrapText="true" indent="0" shrinkToFit="false"/>
      <protection locked="true" hidden="false"/>
    </xf>
    <xf numFmtId="165" fontId="8" fillId="3" borderId="14" xfId="0" applyFont="true" applyBorder="true" applyAlignment="true" applyProtection="true">
      <alignment horizontal="left" vertical="center" textRotation="0" wrapText="true" indent="0" shrinkToFit="false"/>
      <protection locked="false" hidden="false"/>
    </xf>
    <xf numFmtId="165" fontId="8" fillId="2" borderId="18" xfId="0" applyFont="true" applyBorder="true" applyAlignment="true" applyProtection="true">
      <alignment horizontal="center" vertical="center" textRotation="0" wrapText="false" indent="0" shrinkToFit="true"/>
      <protection locked="false" hidden="false"/>
    </xf>
    <xf numFmtId="165" fontId="8" fillId="3" borderId="14" xfId="0" applyFont="true" applyBorder="true" applyAlignment="true" applyProtection="true">
      <alignment horizontal="center" vertical="center" textRotation="0" wrapText="true" indent="0" shrinkToFit="false"/>
      <protection locked="false" hidden="false"/>
    </xf>
    <xf numFmtId="166" fontId="8" fillId="0" borderId="60" xfId="0" applyFont="true" applyBorder="true" applyAlignment="true" applyProtection="false">
      <alignment horizontal="center" vertical="center" textRotation="0" wrapText="false" indent="0" shrinkToFit="true"/>
      <protection locked="true" hidden="false"/>
    </xf>
    <xf numFmtId="165" fontId="8" fillId="3" borderId="25" xfId="0" applyFont="true" applyBorder="true" applyAlignment="true" applyProtection="true">
      <alignment horizontal="center" vertical="center" textRotation="0" wrapText="true" indent="0" shrinkToFit="false"/>
      <protection locked="false" hidden="false"/>
    </xf>
    <xf numFmtId="165" fontId="8" fillId="3" borderId="60" xfId="0" applyFont="true" applyBorder="true" applyAlignment="true" applyProtection="true">
      <alignment horizontal="center" vertical="center" textRotation="0" wrapText="true" indent="0" shrinkToFit="false"/>
      <protection locked="false" hidden="false"/>
    </xf>
    <xf numFmtId="166" fontId="8" fillId="2" borderId="20" xfId="0" applyFont="true" applyBorder="true" applyAlignment="true" applyProtection="true">
      <alignment horizontal="center" vertical="center" textRotation="0" wrapText="true" indent="0" shrinkToFit="false"/>
      <protection locked="false" hidden="false"/>
    </xf>
    <xf numFmtId="165" fontId="25" fillId="0" borderId="68" xfId="0" applyFont="true" applyBorder="true" applyAlignment="true" applyProtection="false">
      <alignment horizontal="center" vertical="center" textRotation="0" wrapText="true" indent="0" shrinkToFit="false"/>
      <protection locked="true" hidden="false"/>
    </xf>
    <xf numFmtId="165" fontId="7" fillId="4" borderId="85" xfId="0" applyFont="true" applyBorder="true" applyAlignment="false" applyProtection="false">
      <alignment horizontal="general" vertical="center" textRotation="0" wrapText="false" indent="0" shrinkToFit="false"/>
      <protection locked="true" hidden="false"/>
    </xf>
    <xf numFmtId="165" fontId="26" fillId="4" borderId="86" xfId="0" applyFont="true" applyBorder="true" applyAlignment="true" applyProtection="false">
      <alignment horizontal="center" vertical="center" textRotation="0" wrapText="false" indent="0" shrinkToFit="false"/>
      <protection locked="true" hidden="false"/>
    </xf>
    <xf numFmtId="165" fontId="7" fillId="4" borderId="86" xfId="0" applyFont="true" applyBorder="true" applyAlignment="true" applyProtection="false">
      <alignment horizontal="center" vertical="center" textRotation="0" wrapText="true" indent="0" shrinkToFit="false"/>
      <protection locked="true" hidden="false"/>
    </xf>
    <xf numFmtId="165" fontId="7" fillId="4" borderId="86" xfId="0" applyFont="true" applyBorder="true" applyAlignment="true" applyProtection="false">
      <alignment horizontal="center" vertical="center" textRotation="0" wrapText="false" indent="0" shrinkToFit="true"/>
      <protection locked="true" hidden="false"/>
    </xf>
    <xf numFmtId="165" fontId="25" fillId="4" borderId="86" xfId="0" applyFont="true" applyBorder="true" applyAlignment="true" applyProtection="false">
      <alignment horizontal="center" vertical="center" textRotation="0" wrapText="true" indent="0" shrinkToFit="false"/>
      <protection locked="true" hidden="false"/>
    </xf>
    <xf numFmtId="169" fontId="7" fillId="4" borderId="86" xfId="0" applyFont="true" applyBorder="true" applyAlignment="true" applyProtection="false">
      <alignment horizontal="center" vertical="center" textRotation="0" wrapText="true" indent="0" shrinkToFit="false"/>
      <protection locked="true" hidden="false"/>
    </xf>
    <xf numFmtId="165" fontId="7" fillId="4" borderId="87" xfId="0" applyFont="true" applyBorder="true" applyAlignment="true" applyProtection="false">
      <alignment horizontal="center" vertical="center" textRotation="0" wrapText="true" indent="0" shrinkToFit="false"/>
      <protection locked="true" hidden="false"/>
    </xf>
    <xf numFmtId="165" fontId="10" fillId="0" borderId="88" xfId="0" applyFont="true" applyBorder="true" applyAlignment="false" applyProtection="false">
      <alignment horizontal="general" vertical="center" textRotation="0" wrapText="false" indent="0" shrinkToFit="false"/>
      <protection locked="true" hidden="false"/>
    </xf>
    <xf numFmtId="165" fontId="10" fillId="0" borderId="7" xfId="0" applyFont="true" applyBorder="true" applyAlignment="true" applyProtection="false">
      <alignment horizontal="general" vertical="center" textRotation="0" wrapText="true" indent="0" shrinkToFit="false"/>
      <protection locked="true" hidden="false"/>
    </xf>
    <xf numFmtId="165" fontId="10" fillId="0" borderId="89" xfId="0" applyFont="true" applyBorder="true" applyAlignment="true" applyProtection="false">
      <alignment horizontal="general" vertical="center" textRotation="0" wrapText="true" indent="0" shrinkToFit="false"/>
      <protection locked="true" hidden="false"/>
    </xf>
    <xf numFmtId="165" fontId="10" fillId="0" borderId="90" xfId="0" applyFont="true" applyBorder="true" applyAlignment="true" applyProtection="false">
      <alignment horizontal="center" vertical="center" textRotation="0" wrapText="true" indent="0" shrinkToFit="false"/>
      <protection locked="true" hidden="false"/>
    </xf>
    <xf numFmtId="165" fontId="10" fillId="0" borderId="91" xfId="0" applyFont="true" applyBorder="true" applyAlignment="true" applyProtection="false">
      <alignment horizontal="general" vertical="center" textRotation="0" wrapText="true" indent="0" shrinkToFit="false"/>
      <protection locked="true" hidden="false"/>
    </xf>
    <xf numFmtId="170" fontId="10" fillId="0" borderId="92" xfId="0" applyFont="true" applyBorder="true" applyAlignment="true" applyProtection="false">
      <alignment horizontal="left" vertical="center" textRotation="0" wrapText="false" indent="0" shrinkToFit="true"/>
      <protection locked="true" hidden="false"/>
    </xf>
    <xf numFmtId="170" fontId="10" fillId="4" borderId="93" xfId="0" applyFont="true" applyBorder="true" applyAlignment="true" applyProtection="false">
      <alignment horizontal="center" vertical="center" textRotation="0" wrapText="false" indent="0" shrinkToFit="true"/>
      <protection locked="true" hidden="false"/>
    </xf>
    <xf numFmtId="170" fontId="10" fillId="4" borderId="94" xfId="0" applyFont="true" applyBorder="true" applyAlignment="true" applyProtection="false">
      <alignment horizontal="center" vertical="center" textRotation="0" wrapText="false" indent="0" shrinkToFit="true"/>
      <protection locked="true" hidden="false"/>
    </xf>
    <xf numFmtId="170" fontId="10" fillId="4" borderId="95" xfId="0" applyFont="true" applyBorder="true" applyAlignment="true" applyProtection="false">
      <alignment horizontal="center" vertical="center" textRotation="0" wrapText="false" indent="0" shrinkToFit="true"/>
      <protection locked="true" hidden="false"/>
    </xf>
    <xf numFmtId="170" fontId="10" fillId="4" borderId="93" xfId="0" applyFont="true" applyBorder="true" applyAlignment="true" applyProtection="false">
      <alignment horizontal="center" vertical="center" textRotation="0" wrapText="true" indent="0" shrinkToFit="false"/>
      <protection locked="true" hidden="false"/>
    </xf>
    <xf numFmtId="170" fontId="10" fillId="4" borderId="95" xfId="0" applyFont="true" applyBorder="true" applyAlignment="true" applyProtection="false">
      <alignment horizontal="center" vertical="center" textRotation="0" wrapText="true" indent="0" shrinkToFit="false"/>
      <protection locked="true" hidden="false"/>
    </xf>
    <xf numFmtId="165" fontId="7" fillId="0" borderId="96" xfId="0" applyFont="true" applyBorder="true" applyAlignment="true" applyProtection="false">
      <alignment horizontal="center" vertical="center" textRotation="0" wrapText="true" indent="0" shrinkToFit="false"/>
      <protection locked="true" hidden="false"/>
    </xf>
    <xf numFmtId="165" fontId="10" fillId="0" borderId="97" xfId="0" applyFont="true" applyBorder="true" applyAlignment="false" applyProtection="false">
      <alignment horizontal="general" vertical="center" textRotation="0" wrapText="false" indent="0" shrinkToFit="false"/>
      <protection locked="true" hidden="false"/>
    </xf>
    <xf numFmtId="165" fontId="10" fillId="0" borderId="0" xfId="0" applyFont="true" applyBorder="false" applyAlignment="true" applyProtection="false">
      <alignment horizontal="general" vertical="center" textRotation="0" wrapText="true" indent="0" shrinkToFit="false"/>
      <protection locked="true" hidden="false"/>
    </xf>
    <xf numFmtId="165" fontId="10" fillId="0" borderId="98" xfId="0" applyFont="true" applyBorder="true" applyAlignment="true" applyProtection="false">
      <alignment horizontal="general" vertical="center" textRotation="0" wrapText="true" indent="0" shrinkToFit="false"/>
      <protection locked="true" hidden="false"/>
    </xf>
    <xf numFmtId="165" fontId="10" fillId="0" borderId="36" xfId="0" applyFont="true" applyBorder="true" applyAlignment="true" applyProtection="false">
      <alignment horizontal="general" vertical="center" textRotation="0" wrapText="true" indent="0" shrinkToFit="false"/>
      <protection locked="true" hidden="false"/>
    </xf>
    <xf numFmtId="170" fontId="10" fillId="0" borderId="38" xfId="0" applyFont="true" applyBorder="true" applyAlignment="true" applyProtection="false">
      <alignment horizontal="left" vertical="center" textRotation="0" wrapText="false" indent="0" shrinkToFit="true"/>
      <protection locked="true" hidden="false"/>
    </xf>
    <xf numFmtId="165" fontId="10" fillId="0" borderId="99" xfId="0" applyFont="true" applyBorder="true" applyAlignment="false" applyProtection="false">
      <alignment horizontal="general" vertical="center" textRotation="0" wrapText="false" indent="0" shrinkToFit="false"/>
      <protection locked="true" hidden="false"/>
    </xf>
    <xf numFmtId="165" fontId="10" fillId="0" borderId="100" xfId="0" applyFont="true" applyBorder="true" applyAlignment="true" applyProtection="false">
      <alignment horizontal="general" vertical="center" textRotation="0" wrapText="true" indent="0" shrinkToFit="false"/>
      <protection locked="true" hidden="false"/>
    </xf>
    <xf numFmtId="165" fontId="7" fillId="0" borderId="15" xfId="0" applyFont="true" applyBorder="true" applyAlignment="false" applyProtection="false">
      <alignment horizontal="general" vertical="center" textRotation="0" wrapText="false" indent="0" shrinkToFit="false"/>
      <protection locked="true" hidden="false"/>
    </xf>
    <xf numFmtId="165" fontId="7" fillId="0" borderId="98" xfId="0" applyFont="true" applyBorder="true" applyAlignment="true" applyProtection="false">
      <alignment horizontal="general" vertical="center" textRotation="0" wrapText="true" indent="0" shrinkToFit="false"/>
      <protection locked="true" hidden="false"/>
    </xf>
    <xf numFmtId="165" fontId="10" fillId="0" borderId="13" xfId="0" applyFont="true" applyBorder="true" applyAlignment="true" applyProtection="false">
      <alignment horizontal="left" vertical="center" textRotation="0" wrapText="true" indent="0" shrinkToFit="false"/>
      <protection locked="true" hidden="false"/>
    </xf>
    <xf numFmtId="170" fontId="10" fillId="3" borderId="18" xfId="0" applyFont="true" applyBorder="true" applyAlignment="true" applyProtection="true">
      <alignment horizontal="center" vertical="center" textRotation="0" wrapText="false" indent="0" shrinkToFit="true"/>
      <protection locked="false" hidden="false"/>
    </xf>
    <xf numFmtId="170" fontId="10" fillId="3" borderId="1" xfId="0" applyFont="true" applyBorder="true" applyAlignment="true" applyProtection="true">
      <alignment horizontal="center" vertical="center" textRotation="0" wrapText="false" indent="0" shrinkToFit="true"/>
      <protection locked="false" hidden="false"/>
    </xf>
    <xf numFmtId="170" fontId="10" fillId="3" borderId="17" xfId="0" applyFont="true" applyBorder="true" applyAlignment="true" applyProtection="true">
      <alignment horizontal="center" vertical="center" textRotation="0" wrapText="false" indent="0" shrinkToFit="true"/>
      <protection locked="false" hidden="false"/>
    </xf>
    <xf numFmtId="170" fontId="7" fillId="4" borderId="101" xfId="0" applyFont="true" applyBorder="true" applyAlignment="true" applyProtection="false">
      <alignment horizontal="center" vertical="center" textRotation="0" wrapText="true" indent="0" shrinkToFit="false"/>
      <protection locked="true" hidden="false"/>
    </xf>
    <xf numFmtId="165" fontId="7" fillId="0" borderId="102" xfId="0" applyFont="true" applyBorder="true" applyAlignment="false" applyProtection="false">
      <alignment horizontal="general" vertical="center" textRotation="0" wrapText="false" indent="0" shrinkToFit="false"/>
      <protection locked="true" hidden="false"/>
    </xf>
    <xf numFmtId="165" fontId="7" fillId="0" borderId="103" xfId="0" applyFont="true" applyBorder="true" applyAlignment="true" applyProtection="false">
      <alignment horizontal="general" vertical="center" textRotation="0" wrapText="true" indent="0" shrinkToFit="false"/>
      <protection locked="true" hidden="false"/>
    </xf>
    <xf numFmtId="165" fontId="10" fillId="0" borderId="104" xfId="0" applyFont="true" applyBorder="true" applyAlignment="true" applyProtection="false">
      <alignment horizontal="left" vertical="center" textRotation="0" wrapText="true" indent="0" shrinkToFit="false"/>
      <protection locked="true" hidden="false"/>
    </xf>
    <xf numFmtId="165" fontId="10" fillId="0" borderId="105" xfId="0" applyFont="true" applyBorder="true" applyAlignment="true" applyProtection="false">
      <alignment horizontal="center" vertical="center" textRotation="0" wrapText="true" indent="0" shrinkToFit="false"/>
      <protection locked="true" hidden="false"/>
    </xf>
    <xf numFmtId="165" fontId="10" fillId="0" borderId="106" xfId="0" applyFont="true" applyBorder="true" applyAlignment="true" applyProtection="false">
      <alignment horizontal="center" vertical="center" textRotation="0" wrapText="false" indent="0" shrinkToFit="false"/>
      <protection locked="true" hidden="false"/>
    </xf>
    <xf numFmtId="170" fontId="10" fillId="4" borderId="73" xfId="0" applyFont="true" applyBorder="true" applyAlignment="true" applyProtection="false">
      <alignment horizontal="center" vertical="center" textRotation="0" wrapText="false" indent="0" shrinkToFit="true"/>
      <protection locked="true" hidden="false"/>
    </xf>
    <xf numFmtId="170" fontId="10" fillId="4" borderId="29" xfId="0" applyFont="true" applyBorder="true" applyAlignment="true" applyProtection="false">
      <alignment horizontal="center" vertical="center" textRotation="0" wrapText="false" indent="0" shrinkToFit="true"/>
      <protection locked="true" hidden="false"/>
    </xf>
    <xf numFmtId="170" fontId="10" fillId="4" borderId="107" xfId="0" applyFont="true" applyBorder="true" applyAlignment="true" applyProtection="false">
      <alignment horizontal="center" vertical="center" textRotation="0" wrapText="false" indent="0" shrinkToFit="true"/>
      <protection locked="true" hidden="false"/>
    </xf>
    <xf numFmtId="170" fontId="10" fillId="4" borderId="90" xfId="0" applyFont="true" applyBorder="true" applyAlignment="true" applyProtection="false">
      <alignment horizontal="center" vertical="center" textRotation="0" wrapText="false" indent="0" shrinkToFit="true"/>
      <protection locked="true" hidden="false"/>
    </xf>
    <xf numFmtId="165" fontId="10" fillId="0" borderId="13" xfId="0" applyFont="true" applyBorder="true" applyAlignment="true" applyProtection="false">
      <alignment horizontal="center" vertical="center" textRotation="0" wrapText="false" indent="0" shrinkToFit="false"/>
      <protection locked="true" hidden="false"/>
    </xf>
    <xf numFmtId="170" fontId="10" fillId="4" borderId="18" xfId="0" applyFont="true" applyBorder="true" applyAlignment="true" applyProtection="false">
      <alignment horizontal="center" vertical="center" textRotation="0" wrapText="false" indent="0" shrinkToFit="true"/>
      <protection locked="true" hidden="false"/>
    </xf>
    <xf numFmtId="170" fontId="10" fillId="4" borderId="1" xfId="0" applyFont="true" applyBorder="true" applyAlignment="true" applyProtection="false">
      <alignment horizontal="center" vertical="center" textRotation="0" wrapText="false" indent="0" shrinkToFit="true"/>
      <protection locked="true" hidden="false"/>
    </xf>
    <xf numFmtId="170" fontId="10" fillId="4" borderId="17" xfId="0" applyFont="true" applyBorder="true" applyAlignment="true" applyProtection="false">
      <alignment horizontal="center" vertical="center" textRotation="0" wrapText="false" indent="0" shrinkToFit="true"/>
      <protection locked="true" hidden="false"/>
    </xf>
    <xf numFmtId="170" fontId="10" fillId="4" borderId="16" xfId="0" applyFont="true" applyBorder="true" applyAlignment="true" applyProtection="false">
      <alignment horizontal="center" vertical="center" textRotation="0" wrapText="false" indent="0" shrinkToFit="true"/>
      <protection locked="true" hidden="false"/>
    </xf>
    <xf numFmtId="165" fontId="10" fillId="3" borderId="104" xfId="0" applyFont="true" applyBorder="true" applyAlignment="true" applyProtection="true">
      <alignment horizontal="center" vertical="center" textRotation="0" wrapText="false" indent="0" shrinkToFit="false"/>
      <protection locked="false" hidden="false"/>
    </xf>
    <xf numFmtId="170" fontId="10" fillId="4" borderId="26" xfId="0" applyFont="true" applyBorder="true" applyAlignment="true" applyProtection="false">
      <alignment horizontal="center" vertical="center" textRotation="0" wrapText="false" indent="0" shrinkToFit="true"/>
      <protection locked="true" hidden="false"/>
    </xf>
    <xf numFmtId="170" fontId="10" fillId="4" borderId="24" xfId="0" applyFont="true" applyBorder="true" applyAlignment="true" applyProtection="false">
      <alignment horizontal="center" vertical="center" textRotation="0" wrapText="false" indent="0" shrinkToFit="true"/>
      <protection locked="true" hidden="false"/>
    </xf>
    <xf numFmtId="170" fontId="10" fillId="4" borderId="25" xfId="0" applyFont="true" applyBorder="true" applyAlignment="true" applyProtection="false">
      <alignment horizontal="center" vertical="center" textRotation="0" wrapText="false" indent="0" shrinkToFit="true"/>
      <protection locked="true" hidden="false"/>
    </xf>
    <xf numFmtId="170" fontId="10" fillId="4" borderId="23" xfId="0" applyFont="true" applyBorder="true" applyAlignment="true" applyProtection="false">
      <alignment horizontal="center" vertical="center" textRotation="0" wrapText="false" indent="0" shrinkToFit="true"/>
      <protection locked="true" hidden="false"/>
    </xf>
    <xf numFmtId="165" fontId="21" fillId="0" borderId="0" xfId="0" applyFont="true" applyBorder="false" applyAlignment="false" applyProtection="false">
      <alignment horizontal="general" vertical="center" textRotation="0" wrapText="false" indent="0" shrinkToFit="false"/>
      <protection locked="true" hidden="false"/>
    </xf>
    <xf numFmtId="165" fontId="7" fillId="0" borderId="0" xfId="0" applyFont="true" applyBorder="false" applyAlignment="true" applyProtection="false">
      <alignment horizontal="general" vertical="center" textRotation="0" wrapText="false" indent="0" shrinkToFit="true"/>
      <protection locked="true" hidden="false"/>
    </xf>
    <xf numFmtId="165" fontId="11" fillId="0" borderId="0" xfId="0" applyFont="true" applyBorder="false" applyAlignment="true" applyProtection="false">
      <alignment horizontal="general" vertical="center" textRotation="0" wrapText="false" indent="0" shrinkToFit="true"/>
      <protection locked="true" hidden="false"/>
    </xf>
    <xf numFmtId="165" fontId="7" fillId="0" borderId="0" xfId="0" applyFont="true" applyBorder="false" applyAlignment="true" applyProtection="false">
      <alignment horizontal="general" vertical="center" textRotation="0" wrapText="true" indent="0" shrinkToFit="false"/>
      <protection locked="true" hidden="false"/>
    </xf>
    <xf numFmtId="165" fontId="10" fillId="0" borderId="0" xfId="0" applyFont="true" applyBorder="false" applyAlignment="true" applyProtection="false">
      <alignment horizontal="justify" vertical="center" textRotation="0" wrapText="true" indent="0" shrinkToFit="false"/>
      <protection locked="true" hidden="false"/>
    </xf>
    <xf numFmtId="165" fontId="13" fillId="4" borderId="0" xfId="0" applyFont="true" applyBorder="false" applyAlignment="true" applyProtection="false">
      <alignment horizontal="center" vertical="center" textRotation="0" wrapText="false" indent="0" shrinkToFit="false"/>
      <protection locked="true" hidden="false"/>
    </xf>
    <xf numFmtId="165" fontId="14" fillId="4" borderId="0" xfId="0" applyFont="true" applyBorder="false" applyAlignment="true" applyProtection="false">
      <alignment horizontal="left" vertical="center" textRotation="0" wrapText="false" indent="0" shrinkToFit="false"/>
      <protection locked="true" hidden="false"/>
    </xf>
    <xf numFmtId="165" fontId="13" fillId="4" borderId="0" xfId="0" applyFont="true" applyBorder="false" applyAlignment="true" applyProtection="false">
      <alignment horizontal="left" vertical="center" textRotation="0" wrapText="false" indent="0" shrinkToFit="false"/>
      <protection locked="true" hidden="false"/>
    </xf>
    <xf numFmtId="165" fontId="13" fillId="4" borderId="1" xfId="0" applyFont="true" applyBorder="true" applyAlignment="true" applyProtection="false">
      <alignment horizontal="center" vertical="center" textRotation="0" wrapText="false" indent="0" shrinkToFit="false"/>
      <protection locked="true" hidden="false"/>
    </xf>
    <xf numFmtId="166" fontId="13" fillId="4" borderId="1" xfId="0" applyFont="true" applyBorder="true" applyAlignment="true" applyProtection="false">
      <alignment horizontal="center" vertical="center" textRotation="0" wrapText="false" indent="0" shrinkToFit="false"/>
      <protection locked="true" hidden="false"/>
    </xf>
    <xf numFmtId="173" fontId="13" fillId="4" borderId="1" xfId="0" applyFont="true" applyBorder="true" applyAlignment="true" applyProtection="false">
      <alignment horizontal="center" vertical="center" textRotation="0" wrapText="false" indent="0" shrinkToFit="false"/>
      <protection locked="true" hidden="false"/>
    </xf>
    <xf numFmtId="166" fontId="13" fillId="4" borderId="1" xfId="24" applyFont="true" applyBorder="true" applyAlignment="true" applyProtection="true">
      <alignment horizontal="center" vertical="center" textRotation="0" wrapText="false" indent="0" shrinkToFit="false"/>
      <protection locked="true" hidden="false"/>
    </xf>
    <xf numFmtId="167" fontId="13" fillId="4" borderId="1" xfId="0" applyFont="true" applyBorder="true" applyAlignment="true" applyProtection="false">
      <alignment horizontal="center" vertical="center" textRotation="0" wrapText="false" indent="0" shrinkToFit="false"/>
      <protection locked="true" hidden="false"/>
    </xf>
    <xf numFmtId="165" fontId="7" fillId="4" borderId="0" xfId="0" applyFont="true" applyBorder="false" applyAlignment="true" applyProtection="false">
      <alignment horizontal="center" vertical="center" textRotation="0" wrapText="false" indent="0" shrinkToFit="false"/>
      <protection locked="true" hidden="false"/>
    </xf>
    <xf numFmtId="165" fontId="21" fillId="4" borderId="0" xfId="0" applyFont="true" applyBorder="false" applyAlignment="false" applyProtection="false">
      <alignment horizontal="general" vertical="center" textRotation="0" wrapText="false" indent="0" shrinkToFit="false"/>
      <protection locked="true" hidden="false"/>
    </xf>
    <xf numFmtId="165" fontId="19" fillId="4" borderId="0" xfId="0" applyFont="true" applyBorder="false" applyAlignment="true" applyProtection="false">
      <alignment horizontal="general" vertical="center" textRotation="0" wrapText="false" indent="0" shrinkToFit="true"/>
      <protection locked="true" hidden="false"/>
    </xf>
    <xf numFmtId="165" fontId="7" fillId="4" borderId="0" xfId="0" applyFont="true" applyBorder="false" applyAlignment="true" applyProtection="false">
      <alignment horizontal="general" vertical="center" textRotation="0" wrapText="true" indent="0" shrinkToFit="false"/>
      <protection locked="true" hidden="false"/>
    </xf>
    <xf numFmtId="165" fontId="10" fillId="4" borderId="0" xfId="0" applyFont="true" applyBorder="false" applyAlignment="true" applyProtection="false">
      <alignment horizontal="general" vertical="bottom" textRotation="0" wrapText="false" indent="0" shrinkToFit="false"/>
      <protection locked="true" hidden="false"/>
    </xf>
    <xf numFmtId="165" fontId="10" fillId="4" borderId="0" xfId="0" applyFont="true" applyBorder="false" applyAlignment="false" applyProtection="false">
      <alignment horizontal="general" vertical="center" textRotation="0" wrapText="false" indent="0" shrinkToFit="false"/>
      <protection locked="true" hidden="false"/>
    </xf>
    <xf numFmtId="165" fontId="10" fillId="4" borderId="0" xfId="0" applyFont="true" applyBorder="false" applyAlignment="true" applyProtection="false">
      <alignment horizontal="general" vertical="center" textRotation="0" wrapText="true" indent="0" shrinkToFit="false"/>
      <protection locked="true" hidden="false"/>
    </xf>
    <xf numFmtId="165" fontId="10" fillId="4" borderId="0" xfId="0" applyFont="true" applyBorder="false" applyAlignment="true" applyProtection="false">
      <alignment horizontal="justify" vertical="center" textRotation="0" wrapText="true" indent="0" shrinkToFit="false"/>
      <protection locked="true" hidden="false"/>
    </xf>
    <xf numFmtId="168" fontId="8" fillId="0" borderId="0" xfId="0" applyFont="true" applyBorder="true" applyAlignment="true" applyProtection="false">
      <alignment horizontal="center" vertical="center" textRotation="0" wrapText="false" indent="0" shrinkToFit="false"/>
      <protection locked="true" hidden="false"/>
    </xf>
    <xf numFmtId="165" fontId="7" fillId="0" borderId="5" xfId="0" applyFont="true" applyBorder="true" applyAlignment="true" applyProtection="false">
      <alignment horizontal="center" vertical="center" textRotation="0" wrapText="true" indent="0" shrinkToFit="false"/>
      <protection locked="true" hidden="false"/>
    </xf>
    <xf numFmtId="165" fontId="8" fillId="0" borderId="108" xfId="0" applyFont="true" applyBorder="true" applyAlignment="false" applyProtection="false">
      <alignment horizontal="general" vertical="center" textRotation="0" wrapText="false" indent="0" shrinkToFit="false"/>
      <protection locked="true" hidden="false"/>
    </xf>
    <xf numFmtId="165" fontId="8" fillId="0" borderId="89" xfId="0" applyFont="true" applyBorder="true" applyAlignment="false" applyProtection="false">
      <alignment horizontal="general" vertical="center" textRotation="0" wrapText="false" indent="0" shrinkToFit="false"/>
      <protection locked="true" hidden="false"/>
    </xf>
    <xf numFmtId="165" fontId="8" fillId="4" borderId="89" xfId="0" applyFont="true" applyBorder="true" applyAlignment="false" applyProtection="false">
      <alignment horizontal="general" vertical="center" textRotation="0" wrapText="false" indent="0" shrinkToFit="false"/>
      <protection locked="true" hidden="false"/>
    </xf>
    <xf numFmtId="165" fontId="8" fillId="5" borderId="89" xfId="0" applyFont="true" applyBorder="true" applyAlignment="false" applyProtection="false">
      <alignment horizontal="general" vertical="center" textRotation="0" wrapText="false" indent="0" shrinkToFit="false"/>
      <protection locked="true" hidden="false"/>
    </xf>
    <xf numFmtId="165" fontId="8" fillId="0" borderId="109" xfId="0" applyFont="true" applyBorder="true" applyAlignment="false" applyProtection="false">
      <alignment horizontal="general" vertical="center" textRotation="0" wrapText="false" indent="0" shrinkToFit="false"/>
      <protection locked="true" hidden="false"/>
    </xf>
    <xf numFmtId="165" fontId="7" fillId="0" borderId="11" xfId="0" applyFont="true" applyBorder="true" applyAlignment="true" applyProtection="false">
      <alignment horizontal="center" vertical="center" textRotation="0" wrapText="true" indent="0" shrinkToFit="false"/>
      <protection locked="true" hidden="false"/>
    </xf>
    <xf numFmtId="165" fontId="7" fillId="0" borderId="20" xfId="0" applyFont="true" applyBorder="true" applyAlignment="true" applyProtection="false">
      <alignment horizontal="center" vertical="center" textRotation="0" wrapText="true" indent="0" shrinkToFit="false"/>
      <protection locked="true" hidden="false"/>
    </xf>
    <xf numFmtId="165" fontId="8" fillId="0" borderId="35" xfId="0" applyFont="true" applyBorder="true" applyAlignment="false" applyProtection="false">
      <alignment horizontal="general" vertical="center" textRotation="0" wrapText="false" indent="0" shrinkToFit="false"/>
      <protection locked="true" hidden="false"/>
    </xf>
    <xf numFmtId="165" fontId="8" fillId="2" borderId="73" xfId="0" applyFont="true" applyBorder="true" applyAlignment="true" applyProtection="true">
      <alignment horizontal="center" vertical="center" textRotation="0" wrapText="false" indent="0" shrinkToFit="true"/>
      <protection locked="false" hidden="false"/>
    </xf>
    <xf numFmtId="165" fontId="8" fillId="2" borderId="5" xfId="0" applyFont="true" applyBorder="true" applyAlignment="true" applyProtection="true">
      <alignment horizontal="center" vertical="center" textRotation="0" wrapText="false" indent="0" shrinkToFit="true"/>
      <protection locked="false" hidden="false"/>
    </xf>
    <xf numFmtId="165" fontId="8" fillId="3" borderId="29" xfId="0" applyFont="true" applyBorder="true" applyAlignment="true" applyProtection="true">
      <alignment horizontal="left" vertical="center" textRotation="0" wrapText="false" indent="0" shrinkToFit="true"/>
      <protection locked="false" hidden="false"/>
    </xf>
    <xf numFmtId="165" fontId="11" fillId="0" borderId="4" xfId="0" applyFont="true" applyBorder="true" applyAlignment="false" applyProtection="false">
      <alignment horizontal="general" vertical="center" textRotation="0" wrapText="false" indent="0" shrinkToFit="false"/>
      <protection locked="true" hidden="false"/>
    </xf>
    <xf numFmtId="165" fontId="11" fillId="0" borderId="7" xfId="0" applyFont="true" applyBorder="true" applyAlignment="false" applyProtection="false">
      <alignment horizontal="general" vertical="center" textRotation="0" wrapText="false" indent="0" shrinkToFit="false"/>
      <protection locked="true" hidden="false"/>
    </xf>
    <xf numFmtId="165" fontId="12" fillId="0" borderId="7" xfId="0" applyFont="true" applyBorder="true" applyAlignment="false" applyProtection="false">
      <alignment horizontal="general" vertical="center" textRotation="0" wrapText="false" indent="0" shrinkToFit="false"/>
      <protection locked="true" hidden="false"/>
    </xf>
    <xf numFmtId="165" fontId="12" fillId="0" borderId="8" xfId="0" applyFont="true" applyBorder="true" applyAlignment="false" applyProtection="false">
      <alignment horizontal="general" vertical="center" textRotation="0" wrapText="false" indent="0" shrinkToFit="false"/>
      <protection locked="true" hidden="false"/>
    </xf>
    <xf numFmtId="170" fontId="8" fillId="2" borderId="11" xfId="0" applyFont="true" applyBorder="true" applyAlignment="true" applyProtection="true">
      <alignment horizontal="center" vertical="center" textRotation="0" wrapText="false" indent="0" shrinkToFit="true"/>
      <protection locked="false" hidden="false"/>
    </xf>
    <xf numFmtId="170" fontId="8" fillId="2" borderId="74" xfId="0" applyFont="true" applyBorder="true" applyAlignment="true" applyProtection="true">
      <alignment horizontal="center" vertical="center" textRotation="0" wrapText="false" indent="0" shrinkToFit="true"/>
      <protection locked="false" hidden="false"/>
    </xf>
    <xf numFmtId="170" fontId="8" fillId="2" borderId="27" xfId="0" applyFont="true" applyBorder="true" applyAlignment="true" applyProtection="true">
      <alignment horizontal="center" vertical="center" textRotation="0" wrapText="false" indent="0" shrinkToFit="true"/>
      <protection locked="false" hidden="false"/>
    </xf>
    <xf numFmtId="170" fontId="8" fillId="0" borderId="33" xfId="0" applyFont="true" applyBorder="true" applyAlignment="true" applyProtection="false">
      <alignment horizontal="center" vertical="center" textRotation="0" wrapText="true" indent="0" shrinkToFit="false"/>
      <protection locked="true" hidden="false"/>
    </xf>
    <xf numFmtId="170" fontId="8" fillId="0" borderId="34" xfId="0" applyFont="true" applyBorder="true" applyAlignment="true" applyProtection="false">
      <alignment horizontal="center" vertical="center" textRotation="0" wrapText="true" indent="0" shrinkToFit="false"/>
      <protection locked="true" hidden="false"/>
    </xf>
    <xf numFmtId="165" fontId="8" fillId="0" borderId="110" xfId="0" applyFont="true" applyBorder="true" applyAlignment="true" applyProtection="false">
      <alignment horizontal="center" vertical="center" textRotation="0" wrapText="false" indent="0" shrinkToFit="false"/>
      <protection locked="true" hidden="false"/>
    </xf>
    <xf numFmtId="166" fontId="8" fillId="2" borderId="11" xfId="0" applyFont="true" applyBorder="true" applyAlignment="true" applyProtection="true">
      <alignment horizontal="center" vertical="center" textRotation="0" wrapText="false" indent="0" shrinkToFit="true"/>
      <protection locked="false" hidden="false"/>
    </xf>
    <xf numFmtId="165" fontId="11" fillId="0" borderId="36" xfId="0" applyFont="true" applyBorder="true" applyAlignment="false" applyProtection="false">
      <alignment horizontal="general" vertical="center" textRotation="0" wrapText="false" indent="0" shrinkToFit="false"/>
      <protection locked="true" hidden="false"/>
    </xf>
    <xf numFmtId="165" fontId="11" fillId="0" borderId="37" xfId="0" applyFont="true" applyBorder="true" applyAlignment="false" applyProtection="false">
      <alignment horizontal="general" vertical="center" textRotation="0" wrapText="false" indent="0" shrinkToFit="false"/>
      <protection locked="true" hidden="false"/>
    </xf>
    <xf numFmtId="165" fontId="12" fillId="0" borderId="37" xfId="0" applyFont="true" applyBorder="true" applyAlignment="false" applyProtection="false">
      <alignment horizontal="general" vertical="center" textRotation="0" wrapText="false" indent="0" shrinkToFit="false"/>
      <protection locked="true" hidden="false"/>
    </xf>
    <xf numFmtId="165" fontId="12" fillId="0" borderId="38" xfId="0" applyFont="true" applyBorder="true" applyAlignment="false" applyProtection="false">
      <alignment horizontal="general" vertical="center" textRotation="0" wrapText="false" indent="0" shrinkToFit="false"/>
      <protection locked="true" hidden="false"/>
    </xf>
    <xf numFmtId="165" fontId="8" fillId="0" borderId="111" xfId="0" applyFont="true" applyBorder="true" applyAlignment="true" applyProtection="false">
      <alignment horizontal="center" vertical="center" textRotation="0" wrapText="false" indent="0" shrinkToFit="false"/>
      <protection locked="true" hidden="false"/>
    </xf>
    <xf numFmtId="165" fontId="8" fillId="2" borderId="112" xfId="0" applyFont="true" applyBorder="true" applyAlignment="true" applyProtection="true">
      <alignment horizontal="center" vertical="center" textRotation="0" wrapText="false" indent="0" shrinkToFit="true"/>
      <protection locked="false" hidden="false"/>
    </xf>
    <xf numFmtId="166" fontId="8" fillId="2" borderId="112" xfId="0" applyFont="true" applyBorder="true" applyAlignment="true" applyProtection="true">
      <alignment horizontal="center" vertical="center" textRotation="0" wrapText="true" indent="0" shrinkToFit="false"/>
      <protection locked="false" hidden="false"/>
    </xf>
    <xf numFmtId="165" fontId="11" fillId="0" borderId="113" xfId="0" applyFont="true" applyBorder="true" applyAlignment="false" applyProtection="false">
      <alignment horizontal="general" vertical="center" textRotation="0" wrapText="false" indent="0" shrinkToFit="false"/>
      <protection locked="true" hidden="false"/>
    </xf>
    <xf numFmtId="165" fontId="11" fillId="0" borderId="100" xfId="0" applyFont="true" applyBorder="true" applyAlignment="false" applyProtection="false">
      <alignment horizontal="general" vertical="center" textRotation="0" wrapText="false" indent="0" shrinkToFit="false"/>
      <protection locked="true" hidden="false"/>
    </xf>
    <xf numFmtId="165" fontId="12" fillId="0" borderId="114" xfId="0" applyFont="true" applyBorder="true" applyAlignment="false" applyProtection="false">
      <alignment horizontal="general" vertical="center" textRotation="0" wrapText="false" indent="0" shrinkToFit="false"/>
      <protection locked="true" hidden="false"/>
    </xf>
    <xf numFmtId="165" fontId="12" fillId="0" borderId="115" xfId="0" applyFont="true" applyBorder="true" applyAlignment="true" applyProtection="false">
      <alignment horizontal="center" vertical="center" textRotation="0" wrapText="false" indent="0" shrinkToFit="false"/>
      <protection locked="true" hidden="false"/>
    </xf>
    <xf numFmtId="170" fontId="8" fillId="0" borderId="116" xfId="0" applyFont="true" applyBorder="true" applyAlignment="true" applyProtection="false">
      <alignment horizontal="center" vertical="center" textRotation="0" wrapText="true" indent="0" shrinkToFit="false"/>
      <protection locked="true" hidden="false"/>
    </xf>
    <xf numFmtId="170" fontId="8" fillId="0" borderId="81" xfId="0" applyFont="true" applyBorder="true" applyAlignment="true" applyProtection="false">
      <alignment horizontal="center" vertical="center" textRotation="0" wrapText="true" indent="0" shrinkToFit="false"/>
      <protection locked="true" hidden="false"/>
    </xf>
    <xf numFmtId="165" fontId="8" fillId="0" borderId="56" xfId="0" applyFont="true" applyBorder="true" applyAlignment="false" applyProtection="false">
      <alignment horizontal="general" vertical="center" textRotation="0" wrapText="false" indent="0" shrinkToFit="false"/>
      <protection locked="true" hidden="false"/>
    </xf>
    <xf numFmtId="165" fontId="8" fillId="2" borderId="46" xfId="0" applyFont="true" applyBorder="true" applyAlignment="true" applyProtection="true">
      <alignment horizontal="center" vertical="center" textRotation="0" wrapText="false" indent="0" shrinkToFit="true"/>
      <protection locked="false" hidden="false"/>
    </xf>
    <xf numFmtId="165" fontId="8" fillId="2" borderId="46" xfId="0" applyFont="true" applyBorder="true" applyAlignment="true" applyProtection="true">
      <alignment horizontal="center" vertical="center" textRotation="0" wrapText="true" indent="0" shrinkToFit="false"/>
      <protection locked="false" hidden="false"/>
    </xf>
    <xf numFmtId="165" fontId="8" fillId="3" borderId="1" xfId="0" applyFont="true" applyBorder="true" applyAlignment="true" applyProtection="true">
      <alignment horizontal="left" vertical="center" textRotation="0" wrapText="false" indent="0" shrinkToFit="true"/>
      <protection locked="false" hidden="false"/>
    </xf>
    <xf numFmtId="165" fontId="11" fillId="0" borderId="45" xfId="0" applyFont="true" applyBorder="true" applyAlignment="false" applyProtection="false">
      <alignment horizontal="general" vertical="center" textRotation="0" wrapText="false" indent="0" shrinkToFit="false"/>
      <protection locked="true" hidden="false"/>
    </xf>
    <xf numFmtId="165" fontId="11" fillId="0" borderId="48" xfId="0" applyFont="true" applyBorder="true" applyAlignment="false" applyProtection="false">
      <alignment horizontal="general" vertical="center" textRotation="0" wrapText="false" indent="0" shrinkToFit="false"/>
      <protection locked="true" hidden="false"/>
    </xf>
    <xf numFmtId="165" fontId="12" fillId="0" borderId="48" xfId="0" applyFont="true" applyBorder="true" applyAlignment="false" applyProtection="false">
      <alignment horizontal="general" vertical="center" textRotation="0" wrapText="false" indent="0" shrinkToFit="false"/>
      <protection locked="true" hidden="false"/>
    </xf>
    <xf numFmtId="165" fontId="12" fillId="0" borderId="49" xfId="0" applyFont="true" applyBorder="true" applyAlignment="false" applyProtection="false">
      <alignment horizontal="general" vertical="center" textRotation="0" wrapText="false" indent="0" shrinkToFit="false"/>
      <protection locked="true" hidden="false"/>
    </xf>
    <xf numFmtId="170" fontId="8" fillId="2" borderId="50" xfId="0" applyFont="true" applyBorder="true" applyAlignment="true" applyProtection="true">
      <alignment horizontal="center" vertical="center" textRotation="0" wrapText="false" indent="0" shrinkToFit="true"/>
      <protection locked="false" hidden="false"/>
    </xf>
    <xf numFmtId="170" fontId="8" fillId="2" borderId="51" xfId="0" applyFont="true" applyBorder="true" applyAlignment="true" applyProtection="true">
      <alignment horizontal="center" vertical="center" textRotation="0" wrapText="false" indent="0" shrinkToFit="true"/>
      <protection locked="false" hidden="false"/>
    </xf>
    <xf numFmtId="170" fontId="8" fillId="2" borderId="52" xfId="0" applyFont="true" applyBorder="true" applyAlignment="true" applyProtection="true">
      <alignment horizontal="center" vertical="center" textRotation="0" wrapText="false" indent="0" shrinkToFit="true"/>
      <protection locked="false" hidden="false"/>
    </xf>
    <xf numFmtId="170" fontId="8" fillId="0" borderId="54" xfId="0" applyFont="true" applyBorder="true" applyAlignment="true" applyProtection="false">
      <alignment horizontal="center" vertical="center" textRotation="0" wrapText="true" indent="0" shrinkToFit="false"/>
      <protection locked="true" hidden="false"/>
    </xf>
    <xf numFmtId="170" fontId="8" fillId="0" borderId="55" xfId="0" applyFont="true" applyBorder="true" applyAlignment="true" applyProtection="false">
      <alignment horizontal="center" vertical="center" textRotation="0" wrapText="true" indent="0" shrinkToFit="false"/>
      <protection locked="true" hidden="false"/>
    </xf>
    <xf numFmtId="165" fontId="8" fillId="2" borderId="70" xfId="0" applyFont="true" applyBorder="true" applyAlignment="true" applyProtection="true">
      <alignment horizontal="center" vertical="center" textRotation="0" wrapText="true" indent="0" shrinkToFit="false"/>
      <protection locked="false" hidden="false"/>
    </xf>
    <xf numFmtId="165" fontId="11" fillId="0" borderId="0" xfId="0" applyFont="true" applyBorder="false" applyAlignment="false" applyProtection="false">
      <alignment horizontal="general" vertical="center" textRotation="0" wrapText="false" indent="0" shrinkToFit="false"/>
      <protection locked="true" hidden="false"/>
    </xf>
    <xf numFmtId="165" fontId="12" fillId="0" borderId="0" xfId="0" applyFont="true" applyBorder="false" applyAlignment="false" applyProtection="false">
      <alignment horizontal="general" vertical="center" textRotation="0" wrapText="false" indent="0" shrinkToFit="false"/>
      <protection locked="true" hidden="false"/>
    </xf>
    <xf numFmtId="165" fontId="12" fillId="0" borderId="12" xfId="0" applyFont="true" applyBorder="true" applyAlignment="true" applyProtection="false">
      <alignment horizontal="center" vertical="center" textRotation="0" wrapText="false" indent="0" shrinkToFit="false"/>
      <protection locked="true" hidden="false"/>
    </xf>
    <xf numFmtId="165" fontId="11" fillId="0" borderId="114" xfId="0" applyFont="true" applyBorder="true" applyAlignment="false" applyProtection="false">
      <alignment horizontal="general" vertical="center" textRotation="0" wrapText="false" indent="0" shrinkToFit="false"/>
      <protection locked="true" hidden="false"/>
    </xf>
    <xf numFmtId="165" fontId="12" fillId="0" borderId="100" xfId="0" applyFont="true" applyBorder="true" applyAlignment="false" applyProtection="false">
      <alignment horizontal="general" vertical="center" textRotation="0" wrapText="false" indent="0" shrinkToFit="false"/>
      <protection locked="true" hidden="false"/>
    </xf>
    <xf numFmtId="165" fontId="12" fillId="0" borderId="106" xfId="0" applyFont="true" applyBorder="true" applyAlignment="true" applyProtection="false">
      <alignment horizontal="center" vertical="center" textRotation="0" wrapText="false" indent="0" shrinkToFit="false"/>
      <protection locked="true" hidden="false"/>
    </xf>
    <xf numFmtId="165" fontId="12" fillId="0" borderId="12" xfId="0" applyFont="true" applyBorder="true" applyAlignment="false" applyProtection="false">
      <alignment horizontal="general" vertical="center" textRotation="0" wrapText="false" indent="0" shrinkToFit="false"/>
      <protection locked="true" hidden="false"/>
    </xf>
    <xf numFmtId="165" fontId="11" fillId="0" borderId="57" xfId="0" applyFont="true" applyBorder="true" applyAlignment="false" applyProtection="false">
      <alignment horizontal="general" vertical="center" textRotation="0" wrapText="false" indent="0" shrinkToFit="false"/>
      <protection locked="true" hidden="false"/>
    </xf>
    <xf numFmtId="165" fontId="11" fillId="0" borderId="58" xfId="0" applyFont="true" applyBorder="true" applyAlignment="false" applyProtection="false">
      <alignment horizontal="general" vertical="center" textRotation="0" wrapText="false" indent="0" shrinkToFit="false"/>
      <protection locked="true" hidden="false"/>
    </xf>
    <xf numFmtId="165" fontId="12" fillId="0" borderId="58" xfId="0" applyFont="true" applyBorder="true" applyAlignment="false" applyProtection="false">
      <alignment horizontal="general" vertical="center" textRotation="0" wrapText="false" indent="0" shrinkToFit="false"/>
      <protection locked="true" hidden="false"/>
    </xf>
    <xf numFmtId="165" fontId="12" fillId="0" borderId="59" xfId="0" applyFont="true" applyBorder="true" applyAlignment="true" applyProtection="false">
      <alignment horizontal="center" vertical="center" textRotation="0" wrapText="false" indent="0" shrinkToFit="false"/>
      <protection locked="true" hidden="false"/>
    </xf>
    <xf numFmtId="165" fontId="8" fillId="2" borderId="117" xfId="0" applyFont="true" applyBorder="true" applyAlignment="true" applyProtection="true">
      <alignment horizontal="center" vertical="center" textRotation="0" wrapText="true" indent="0" shrinkToFit="false"/>
      <protection locked="false" hidden="false"/>
    </xf>
    <xf numFmtId="165" fontId="8" fillId="3" borderId="24" xfId="0" applyFont="true" applyBorder="true" applyAlignment="true" applyProtection="true">
      <alignment horizontal="left" vertical="center" textRotation="0" wrapText="false" indent="0" shrinkToFit="true"/>
      <protection locked="false" hidden="false"/>
    </xf>
    <xf numFmtId="165" fontId="11" fillId="0" borderId="118" xfId="0" applyFont="true" applyBorder="true" applyAlignment="false" applyProtection="false">
      <alignment horizontal="general" vertical="center" textRotation="0" wrapText="false" indent="0" shrinkToFit="false"/>
      <protection locked="true" hidden="false"/>
    </xf>
    <xf numFmtId="165" fontId="11" fillId="0" borderId="119" xfId="0" applyFont="true" applyBorder="true" applyAlignment="false" applyProtection="false">
      <alignment horizontal="general" vertical="center" textRotation="0" wrapText="false" indent="0" shrinkToFit="false"/>
      <protection locked="true" hidden="false"/>
    </xf>
    <xf numFmtId="165" fontId="12" fillId="0" borderId="119" xfId="0" applyFont="true" applyBorder="true" applyAlignment="false" applyProtection="false">
      <alignment horizontal="general" vertical="center" textRotation="0" wrapText="false" indent="0" shrinkToFit="false"/>
      <protection locked="true" hidden="false"/>
    </xf>
    <xf numFmtId="165" fontId="12" fillId="0" borderId="120" xfId="0" applyFont="true" applyBorder="true" applyAlignment="false" applyProtection="false">
      <alignment horizontal="general" vertical="center" textRotation="0" wrapText="false" indent="0" shrinkToFit="false"/>
      <protection locked="true" hidden="false"/>
    </xf>
    <xf numFmtId="165" fontId="8" fillId="2" borderId="20" xfId="0" applyFont="true" applyBorder="true" applyAlignment="true" applyProtection="true">
      <alignment horizontal="center" vertical="center" textRotation="0" wrapText="false" indent="0" shrinkToFit="true"/>
      <protection locked="false" hidden="false"/>
    </xf>
    <xf numFmtId="165" fontId="11" fillId="0" borderId="19" xfId="0" applyFont="true" applyBorder="true" applyAlignment="false" applyProtection="false">
      <alignment horizontal="general" vertical="center" textRotation="0" wrapText="false" indent="0" shrinkToFit="false"/>
      <protection locked="true" hidden="false"/>
    </xf>
    <xf numFmtId="165" fontId="11" fillId="0" borderId="21" xfId="0" applyFont="true" applyBorder="true" applyAlignment="false" applyProtection="false">
      <alignment horizontal="general" vertical="center" textRotation="0" wrapText="false" indent="0" shrinkToFit="false"/>
      <protection locked="true" hidden="false"/>
    </xf>
    <xf numFmtId="165" fontId="12" fillId="0" borderId="21" xfId="0" applyFont="true" applyBorder="true" applyAlignment="false" applyProtection="false">
      <alignment horizontal="general" vertical="center" textRotation="0" wrapText="false" indent="0" shrinkToFit="false"/>
      <protection locked="true" hidden="false"/>
    </xf>
    <xf numFmtId="165" fontId="12" fillId="0" borderId="22" xfId="0" applyFont="true" applyBorder="true" applyAlignment="true" applyProtection="false">
      <alignment horizontal="center" vertical="center" textRotation="0" wrapText="false" indent="0" shrinkToFit="false"/>
      <protection locked="true" hidden="false"/>
    </xf>
    <xf numFmtId="165" fontId="10" fillId="0" borderId="75" xfId="0" applyFont="true" applyBorder="true" applyAlignment="true" applyProtection="false">
      <alignment horizontal="center" vertical="center" textRotation="0" wrapText="false" indent="0" shrinkToFit="false"/>
      <protection locked="true" hidden="false"/>
    </xf>
    <xf numFmtId="170" fontId="10" fillId="3" borderId="121" xfId="0" applyFont="true" applyBorder="true" applyAlignment="true" applyProtection="true">
      <alignment horizontal="center" vertical="center" textRotation="0" wrapText="false" indent="0" shrinkToFit="true"/>
      <protection locked="false" hidden="false"/>
    </xf>
    <xf numFmtId="170" fontId="10" fillId="3" borderId="31" xfId="0" applyFont="true" applyBorder="true" applyAlignment="true" applyProtection="true">
      <alignment horizontal="center" vertical="center" textRotation="0" wrapText="false" indent="0" shrinkToFit="true"/>
      <protection locked="false" hidden="false"/>
    </xf>
    <xf numFmtId="170" fontId="10" fillId="3" borderId="32" xfId="0" applyFont="true" applyBorder="true" applyAlignment="true" applyProtection="true">
      <alignment horizontal="center" vertical="center" textRotation="0" wrapText="false" indent="0" shrinkToFit="true"/>
      <protection locked="false" hidden="false"/>
    </xf>
    <xf numFmtId="170" fontId="10" fillId="3" borderId="30" xfId="0" applyFont="true" applyBorder="true" applyAlignment="true" applyProtection="true">
      <alignment horizontal="center" vertical="center" textRotation="0" wrapText="false" indent="0" shrinkToFit="true"/>
      <protection locked="false" hidden="false"/>
    </xf>
    <xf numFmtId="170" fontId="10" fillId="3" borderId="122" xfId="0" applyFont="true" applyBorder="true" applyAlignment="true" applyProtection="true">
      <alignment horizontal="center" vertical="center" textRotation="0" wrapText="false" indent="0" shrinkToFit="true"/>
      <protection locked="false" hidden="false"/>
    </xf>
    <xf numFmtId="170" fontId="10" fillId="0" borderId="123" xfId="0" applyFont="true" applyBorder="true" applyAlignment="true" applyProtection="false">
      <alignment horizontal="center" vertical="center" textRotation="0" wrapText="false" indent="0" shrinkToFit="true"/>
      <protection locked="true" hidden="false"/>
    </xf>
    <xf numFmtId="165" fontId="10" fillId="0" borderId="81" xfId="0" applyFont="true" applyBorder="true" applyAlignment="true" applyProtection="false">
      <alignment horizontal="center" vertical="center" textRotation="0" wrapText="false" indent="0" shrinkToFit="false"/>
      <protection locked="true" hidden="false"/>
    </xf>
    <xf numFmtId="170" fontId="10" fillId="3" borderId="124" xfId="0" applyFont="true" applyBorder="true" applyAlignment="true" applyProtection="true">
      <alignment horizontal="center" vertical="center" textRotation="0" wrapText="false" indent="0" shrinkToFit="true"/>
      <protection locked="false" hidden="false"/>
    </xf>
    <xf numFmtId="170" fontId="10" fillId="3" borderId="40" xfId="0" applyFont="true" applyBorder="true" applyAlignment="true" applyProtection="true">
      <alignment horizontal="center" vertical="center" textRotation="0" wrapText="false" indent="0" shrinkToFit="true"/>
      <protection locked="false" hidden="false"/>
    </xf>
    <xf numFmtId="170" fontId="10" fillId="3" borderId="41" xfId="0" applyFont="true" applyBorder="true" applyAlignment="true" applyProtection="true">
      <alignment horizontal="center" vertical="center" textRotation="0" wrapText="false" indent="0" shrinkToFit="true"/>
      <protection locked="false" hidden="false"/>
    </xf>
    <xf numFmtId="170" fontId="10" fillId="3" borderId="39" xfId="0" applyFont="true" applyBorder="true" applyAlignment="true" applyProtection="true">
      <alignment horizontal="center" vertical="center" textRotation="0" wrapText="false" indent="0" shrinkToFit="true"/>
      <protection locked="false" hidden="false"/>
    </xf>
    <xf numFmtId="170" fontId="10" fillId="3" borderId="125" xfId="0" applyFont="true" applyBorder="true" applyAlignment="true" applyProtection="true">
      <alignment horizontal="center" vertical="center" textRotation="0" wrapText="false" indent="0" shrinkToFit="true"/>
      <protection locked="false" hidden="false"/>
    </xf>
    <xf numFmtId="170" fontId="10" fillId="0" borderId="124" xfId="0" applyFont="true" applyBorder="true" applyAlignment="true" applyProtection="false">
      <alignment horizontal="center" vertical="center" textRotation="0" wrapText="false" indent="0" shrinkToFit="true"/>
      <protection locked="true" hidden="false"/>
    </xf>
    <xf numFmtId="170" fontId="10" fillId="0" borderId="40" xfId="0" applyFont="true" applyBorder="true" applyAlignment="true" applyProtection="false">
      <alignment horizontal="center" vertical="center" textRotation="0" wrapText="false" indent="0" shrinkToFit="true"/>
      <protection locked="true" hidden="false"/>
    </xf>
    <xf numFmtId="170" fontId="10" fillId="0" borderId="17" xfId="0" applyFont="true" applyBorder="true" applyAlignment="true" applyProtection="false">
      <alignment horizontal="center" vertical="center" textRotation="0" wrapText="false" indent="0" shrinkToFit="true"/>
      <protection locked="true" hidden="false"/>
    </xf>
    <xf numFmtId="170" fontId="10" fillId="0" borderId="126" xfId="24" applyFont="true" applyBorder="true" applyAlignment="true" applyProtection="true">
      <alignment horizontal="right" vertical="center" textRotation="0" wrapText="false" indent="0" shrinkToFit="true"/>
      <protection locked="true" hidden="false"/>
    </xf>
    <xf numFmtId="165" fontId="10" fillId="0" borderId="68" xfId="0" applyFont="true" applyBorder="true" applyAlignment="true" applyProtection="false">
      <alignment horizontal="center" vertical="center" textRotation="0" wrapText="false" indent="0" shrinkToFit="false"/>
      <protection locked="true" hidden="false"/>
    </xf>
    <xf numFmtId="170" fontId="10" fillId="0" borderId="127" xfId="0" applyFont="true" applyBorder="true" applyAlignment="true" applyProtection="false">
      <alignment horizontal="center" vertical="center" textRotation="0" wrapText="false" indent="0" shrinkToFit="true"/>
      <protection locked="true" hidden="false"/>
    </xf>
    <xf numFmtId="170" fontId="10" fillId="0" borderId="65" xfId="0" applyFont="true" applyBorder="true" applyAlignment="true" applyProtection="false">
      <alignment horizontal="center" vertical="center" textRotation="0" wrapText="false" indent="0" shrinkToFit="true"/>
      <protection locked="true" hidden="false"/>
    </xf>
    <xf numFmtId="170" fontId="10" fillId="0" borderId="66" xfId="0" applyFont="true" applyBorder="true" applyAlignment="true" applyProtection="false">
      <alignment horizontal="center" vertical="center" textRotation="0" wrapText="false" indent="0" shrinkToFit="true"/>
      <protection locked="true" hidden="false"/>
    </xf>
    <xf numFmtId="170" fontId="10" fillId="0" borderId="64" xfId="0" applyFont="true" applyBorder="true" applyAlignment="true" applyProtection="false">
      <alignment horizontal="center" vertical="center" textRotation="0" wrapText="false" indent="0" shrinkToFit="true"/>
      <protection locked="true" hidden="false"/>
    </xf>
    <xf numFmtId="170" fontId="10" fillId="0" borderId="128" xfId="0" applyFont="true" applyBorder="true" applyAlignment="true" applyProtection="false">
      <alignment horizontal="center" vertical="center" textRotation="0" wrapText="false" indent="0" shrinkToFit="true"/>
      <protection locked="true" hidden="false"/>
    </xf>
    <xf numFmtId="170" fontId="10" fillId="0" borderId="129" xfId="24" applyFont="true" applyBorder="true" applyAlignment="true" applyProtection="true">
      <alignment horizontal="right" vertical="center" textRotation="0" wrapText="false" indent="0" shrinkToFit="true"/>
      <protection locked="true" hidden="false"/>
    </xf>
    <xf numFmtId="165" fontId="11" fillId="0" borderId="0" xfId="0" applyFont="true" applyBorder="false" applyAlignment="true" applyProtection="false">
      <alignment horizontal="right" vertical="center" textRotation="0" wrapText="false" indent="0" shrinkToFit="false"/>
      <protection locked="true" hidden="false"/>
    </xf>
    <xf numFmtId="165" fontId="31" fillId="4" borderId="47" xfId="0" applyFont="true" applyBorder="true" applyAlignment="true" applyProtection="false">
      <alignment horizontal="center" vertical="center" textRotation="0" wrapText="false" indent="0" shrinkToFit="true"/>
      <protection locked="true" hidden="false"/>
    </xf>
    <xf numFmtId="165" fontId="31" fillId="4" borderId="70" xfId="0" applyFont="true" applyBorder="true" applyAlignment="true" applyProtection="false">
      <alignment horizontal="center" vertical="center" textRotation="0" wrapText="false" indent="0" shrinkToFit="false"/>
      <protection locked="true" hidden="false"/>
    </xf>
    <xf numFmtId="166" fontId="13" fillId="3" borderId="0" xfId="0" applyFont="true" applyBorder="false" applyAlignment="true" applyProtection="true">
      <alignment horizontal="center" vertical="center" textRotation="0" wrapText="false" indent="0" shrinkToFit="false"/>
      <protection locked="false" hidden="false"/>
    </xf>
    <xf numFmtId="165" fontId="13" fillId="4" borderId="0" xfId="0" applyFont="true" applyBorder="false" applyAlignment="true" applyProtection="false">
      <alignment horizontal="right" vertical="center" textRotation="0" wrapText="false" indent="0" shrinkToFit="false"/>
      <protection locked="true" hidden="false"/>
    </xf>
    <xf numFmtId="165" fontId="13" fillId="4" borderId="1" xfId="0" applyFont="true" applyBorder="true" applyAlignment="true" applyProtection="true">
      <alignment horizontal="center" vertical="center" textRotation="0" wrapText="false" indent="0" shrinkToFit="false"/>
      <protection locked="false" hidden="false"/>
    </xf>
    <xf numFmtId="165" fontId="7" fillId="5" borderId="0" xfId="0" applyFont="true" applyBorder="false" applyAlignment="true" applyProtection="false">
      <alignment horizontal="general" vertical="center" textRotation="0" wrapText="true" indent="0" shrinkToFit="false"/>
      <protection locked="true" hidden="false"/>
    </xf>
    <xf numFmtId="165" fontId="8" fillId="0" borderId="0" xfId="0" applyFont="true" applyBorder="false" applyAlignment="false" applyProtection="true">
      <alignment horizontal="general" vertical="center" textRotation="0" wrapText="false" indent="0" shrinkToFit="false"/>
      <protection locked="false" hidden="false"/>
    </xf>
    <xf numFmtId="167" fontId="8" fillId="4" borderId="0" xfId="0" applyFont="true" applyBorder="false" applyAlignment="false" applyProtection="true">
      <alignment horizontal="general" vertical="center" textRotation="0" wrapText="false" indent="0" shrinkToFit="false"/>
      <protection locked="false" hidden="false"/>
    </xf>
    <xf numFmtId="170" fontId="10" fillId="0" borderId="81" xfId="0" applyFont="true" applyBorder="true" applyAlignment="true" applyProtection="false">
      <alignment horizontal="center" vertical="center" textRotation="0" wrapText="false" indent="0" shrinkToFit="false"/>
      <protection locked="true" hidden="false"/>
    </xf>
    <xf numFmtId="170" fontId="10" fillId="0" borderId="68" xfId="0" applyFont="true" applyBorder="true" applyAlignment="true" applyProtection="false">
      <alignment horizontal="center" vertical="center" textRotation="0" wrapText="false" indent="0" shrinkToFit="false"/>
      <protection locked="true" hidden="false"/>
    </xf>
    <xf numFmtId="165" fontId="8" fillId="0" borderId="0" xfId="0" applyFont="true" applyBorder="false" applyAlignment="true" applyProtection="false">
      <alignment horizontal="general" vertical="center" textRotation="0" wrapText="true" indent="0" shrinkToFit="false"/>
      <protection locked="true" hidden="false"/>
    </xf>
    <xf numFmtId="165" fontId="8" fillId="4" borderId="4" xfId="0" applyFont="true" applyBorder="true" applyAlignment="true" applyProtection="false">
      <alignment horizontal="center" vertical="center" textRotation="0" wrapText="false" indent="0" shrinkToFit="true"/>
      <protection locked="true" hidden="false"/>
    </xf>
    <xf numFmtId="165" fontId="8" fillId="4" borderId="5" xfId="0" applyFont="true" applyBorder="true" applyAlignment="true" applyProtection="false">
      <alignment horizontal="center" vertical="center" textRotation="0" wrapText="false" indent="0" shrinkToFit="true"/>
      <protection locked="true" hidden="false"/>
    </xf>
    <xf numFmtId="165" fontId="7" fillId="0" borderId="4" xfId="0" applyFont="true" applyBorder="true" applyAlignment="false" applyProtection="false">
      <alignment horizontal="general" vertical="center" textRotation="0" wrapText="false" indent="0" shrinkToFit="false"/>
      <protection locked="true" hidden="false"/>
    </xf>
    <xf numFmtId="165" fontId="7" fillId="0" borderId="7" xfId="0" applyFont="true" applyBorder="true" applyAlignment="false" applyProtection="false">
      <alignment horizontal="general" vertical="center" textRotation="0" wrapText="false" indent="0" shrinkToFit="false"/>
      <protection locked="true" hidden="false"/>
    </xf>
    <xf numFmtId="165" fontId="7" fillId="0" borderId="8" xfId="0" applyFont="true" applyBorder="true" applyAlignment="false" applyProtection="false">
      <alignment horizontal="general" vertical="center" textRotation="0" wrapText="false" indent="0" shrinkToFit="false"/>
      <protection locked="true" hidden="false"/>
    </xf>
    <xf numFmtId="165" fontId="8" fillId="4" borderId="10" xfId="0" applyFont="true" applyBorder="true" applyAlignment="true" applyProtection="false">
      <alignment horizontal="center" vertical="center" textRotation="0" wrapText="false" indent="0" shrinkToFit="true"/>
      <protection locked="true" hidden="false"/>
    </xf>
    <xf numFmtId="166" fontId="8" fillId="4" borderId="11" xfId="0" applyFont="true" applyBorder="true" applyAlignment="true" applyProtection="false">
      <alignment horizontal="center" vertical="center" textRotation="0" wrapText="false" indent="0" shrinkToFit="true"/>
      <protection locked="true" hidden="false"/>
    </xf>
    <xf numFmtId="165" fontId="7" fillId="0" borderId="36" xfId="0" applyFont="true" applyBorder="true" applyAlignment="false" applyProtection="false">
      <alignment horizontal="general" vertical="center" textRotation="0" wrapText="false" indent="0" shrinkToFit="false"/>
      <protection locked="true" hidden="false"/>
    </xf>
    <xf numFmtId="165" fontId="7" fillId="0" borderId="37" xfId="0" applyFont="true" applyBorder="true" applyAlignment="false" applyProtection="false">
      <alignment horizontal="general" vertical="center" textRotation="0" wrapText="false" indent="0" shrinkToFit="false"/>
      <protection locked="true" hidden="false"/>
    </xf>
    <xf numFmtId="165" fontId="7" fillId="0" borderId="38" xfId="0" applyFont="true" applyBorder="true" applyAlignment="false" applyProtection="false">
      <alignment horizontal="general" vertical="center" textRotation="0" wrapText="false" indent="0" shrinkToFit="false"/>
      <protection locked="true" hidden="false"/>
    </xf>
    <xf numFmtId="165" fontId="8" fillId="4" borderId="45" xfId="0" applyFont="true" applyBorder="true" applyAlignment="true" applyProtection="false">
      <alignment horizontal="center" vertical="center" textRotation="0" wrapText="false" indent="0" shrinkToFit="true"/>
      <protection locked="true" hidden="false"/>
    </xf>
    <xf numFmtId="165" fontId="8" fillId="4" borderId="46" xfId="0" applyFont="true" applyBorder="true" applyAlignment="true" applyProtection="false">
      <alignment horizontal="center" vertical="center" textRotation="0" wrapText="false" indent="0" shrinkToFit="true"/>
      <protection locked="true" hidden="false"/>
    </xf>
    <xf numFmtId="165" fontId="7" fillId="0" borderId="45" xfId="0" applyFont="true" applyBorder="true" applyAlignment="false" applyProtection="false">
      <alignment horizontal="general" vertical="center" textRotation="0" wrapText="false" indent="0" shrinkToFit="false"/>
      <protection locked="true" hidden="false"/>
    </xf>
    <xf numFmtId="165" fontId="7" fillId="0" borderId="48" xfId="0" applyFont="true" applyBorder="true" applyAlignment="false" applyProtection="false">
      <alignment horizontal="general" vertical="center" textRotation="0" wrapText="false" indent="0" shrinkToFit="false"/>
      <protection locked="true" hidden="false"/>
    </xf>
    <xf numFmtId="165" fontId="7" fillId="0" borderId="49" xfId="0" applyFont="true" applyBorder="true" applyAlignment="false" applyProtection="false">
      <alignment horizontal="general" vertical="center" textRotation="0" wrapText="false" indent="0" shrinkToFit="false"/>
      <protection locked="true" hidden="false"/>
    </xf>
    <xf numFmtId="165" fontId="7" fillId="0" borderId="57" xfId="0" applyFont="true" applyBorder="true" applyAlignment="false" applyProtection="false">
      <alignment horizontal="general" vertical="center" textRotation="0" wrapText="false" indent="0" shrinkToFit="false"/>
      <protection locked="true" hidden="false"/>
    </xf>
    <xf numFmtId="165" fontId="7" fillId="0" borderId="58" xfId="0" applyFont="true" applyBorder="true" applyAlignment="false" applyProtection="false">
      <alignment horizontal="general" vertical="center" textRotation="0" wrapText="false" indent="0" shrinkToFit="false"/>
      <protection locked="true" hidden="false"/>
    </xf>
    <xf numFmtId="165" fontId="7" fillId="0" borderId="59" xfId="0" applyFont="true" applyBorder="true" applyAlignment="false" applyProtection="false">
      <alignment horizontal="general" vertical="center" textRotation="0" wrapText="false" indent="0" shrinkToFit="false"/>
      <protection locked="true" hidden="false"/>
    </xf>
    <xf numFmtId="165" fontId="7" fillId="0" borderId="10" xfId="0" applyFont="true" applyBorder="true" applyAlignment="false" applyProtection="false">
      <alignment horizontal="general" vertical="center" textRotation="0" wrapText="false" indent="0" shrinkToFit="false"/>
      <protection locked="true" hidden="false"/>
    </xf>
    <xf numFmtId="165" fontId="7" fillId="0" borderId="12" xfId="0" applyFont="true" applyBorder="true" applyAlignment="false" applyProtection="false">
      <alignment horizontal="general" vertical="center" textRotation="0" wrapText="false" indent="0" shrinkToFit="false"/>
      <protection locked="true" hidden="false"/>
    </xf>
    <xf numFmtId="165" fontId="7" fillId="0" borderId="0" xfId="0" applyFont="true" applyBorder="true" applyAlignment="false" applyProtection="false">
      <alignment horizontal="general" vertical="center" textRotation="0" wrapText="false" indent="0" shrinkToFit="false"/>
      <protection locked="true" hidden="false"/>
    </xf>
    <xf numFmtId="165" fontId="8" fillId="4" borderId="19" xfId="0" applyFont="true" applyBorder="true" applyAlignment="true" applyProtection="false">
      <alignment horizontal="center" vertical="center" textRotation="0" wrapText="false" indent="0" shrinkToFit="true"/>
      <protection locked="true" hidden="false"/>
    </xf>
    <xf numFmtId="166" fontId="8" fillId="4" borderId="20" xfId="0" applyFont="true" applyBorder="true" applyAlignment="true" applyProtection="false">
      <alignment horizontal="center" vertical="center" textRotation="0" wrapText="false" indent="0" shrinkToFit="true"/>
      <protection locked="true" hidden="false"/>
    </xf>
    <xf numFmtId="165" fontId="7" fillId="0" borderId="61" xfId="0" applyFont="true" applyBorder="true" applyAlignment="false" applyProtection="false">
      <alignment horizontal="general" vertical="center" textRotation="0" wrapText="false" indent="0" shrinkToFit="false"/>
      <protection locked="true" hidden="false"/>
    </xf>
    <xf numFmtId="165" fontId="7" fillId="0" borderId="62" xfId="0" applyFont="true" applyBorder="true" applyAlignment="false" applyProtection="false">
      <alignment horizontal="general" vertical="center" textRotation="0" wrapText="false" indent="0" shrinkToFit="false"/>
      <protection locked="true" hidden="false"/>
    </xf>
    <xf numFmtId="165" fontId="7" fillId="0" borderId="63" xfId="0" applyFont="true" applyBorder="true" applyAlignment="false" applyProtection="false">
      <alignment horizontal="general" vertical="center" textRotation="0" wrapText="false" indent="0" shrinkToFit="false"/>
      <protection locked="true" hidden="false"/>
    </xf>
    <xf numFmtId="165" fontId="7" fillId="4" borderId="0" xfId="0" applyFont="true" applyBorder="false" applyAlignment="true" applyProtection="true">
      <alignment horizontal="center" vertical="center" textRotation="0" wrapText="false" indent="0" shrinkToFit="true"/>
      <protection locked="false" hidden="false"/>
    </xf>
    <xf numFmtId="165" fontId="7" fillId="4" borderId="0" xfId="0" applyFont="true" applyBorder="false" applyAlignment="true" applyProtection="true">
      <alignment horizontal="center" vertical="center" textRotation="0" wrapText="true" indent="0" shrinkToFit="false"/>
      <protection locked="false" hidden="false"/>
    </xf>
    <xf numFmtId="165" fontId="7" fillId="4" borderId="0" xfId="0" applyFont="true" applyBorder="false" applyAlignment="true" applyProtection="true">
      <alignment horizontal="left" vertical="center" textRotation="0" wrapText="true" indent="0" shrinkToFit="false"/>
      <protection locked="false" hidden="false"/>
    </xf>
    <xf numFmtId="165" fontId="11" fillId="4" borderId="0" xfId="0" applyFont="true" applyBorder="false" applyAlignment="false" applyProtection="false">
      <alignment horizontal="general" vertical="center" textRotation="0" wrapText="false" indent="0" shrinkToFit="false"/>
      <protection locked="true" hidden="false"/>
    </xf>
    <xf numFmtId="165" fontId="12" fillId="4" borderId="0" xfId="0" applyFont="true" applyBorder="false" applyAlignment="false" applyProtection="false">
      <alignment horizontal="general" vertical="center" textRotation="0" wrapText="false" indent="0" shrinkToFit="false"/>
      <protection locked="true" hidden="false"/>
    </xf>
    <xf numFmtId="165" fontId="12" fillId="4" borderId="0" xfId="0" applyFont="true" applyBorder="false" applyAlignment="true" applyProtection="false">
      <alignment horizontal="center" vertical="center" textRotation="0" wrapText="false" indent="0" shrinkToFit="false"/>
      <protection locked="true" hidden="false"/>
    </xf>
    <xf numFmtId="165" fontId="7" fillId="4" borderId="0" xfId="0" applyFont="true" applyBorder="false" applyAlignment="true" applyProtection="false">
      <alignment horizontal="center" vertical="center" textRotation="0" wrapText="true" indent="0" shrinkToFit="false"/>
      <protection locked="true" hidden="false"/>
    </xf>
    <xf numFmtId="169" fontId="7" fillId="4" borderId="0" xfId="0" applyFont="true" applyBorder="false" applyAlignment="true" applyProtection="false">
      <alignment horizontal="center" vertical="center" textRotation="0" wrapText="true" indent="0" shrinkToFit="false"/>
      <protection locked="true" hidden="false"/>
    </xf>
    <xf numFmtId="165" fontId="10" fillId="4" borderId="0" xfId="0" applyFont="true" applyBorder="false" applyAlignment="true" applyProtection="true">
      <alignment horizontal="center" vertical="center" textRotation="0" wrapText="true" indent="0" shrinkToFit="false"/>
      <protection locked="false" hidden="false"/>
    </xf>
    <xf numFmtId="165" fontId="10" fillId="4" borderId="0" xfId="0" applyFont="true" applyBorder="false" applyAlignment="true" applyProtection="false">
      <alignment horizontal="center" vertical="center" textRotation="0" wrapText="true" indent="0" shrinkToFit="false"/>
      <protection locked="true" hidden="false"/>
    </xf>
    <xf numFmtId="169" fontId="10" fillId="4" borderId="0" xfId="0" applyFont="true" applyBorder="false" applyAlignment="true" applyProtection="false">
      <alignment horizontal="center" vertical="center" textRotation="0" wrapText="true" indent="0" shrinkToFit="false"/>
      <protection locked="true" hidden="false"/>
    </xf>
    <xf numFmtId="165" fontId="10" fillId="0" borderId="100" xfId="0" applyFont="true" applyBorder="true" applyAlignment="true" applyProtection="false">
      <alignment horizontal="center" vertical="center" textRotation="0" wrapText="false" indent="0" shrinkToFit="false"/>
      <protection locked="true" hidden="false"/>
    </xf>
    <xf numFmtId="165" fontId="10" fillId="0" borderId="0" xfId="0" applyFont="true" applyBorder="true" applyAlignment="true" applyProtection="false">
      <alignment horizontal="center" vertical="center" textRotation="0" wrapText="false" indent="0" shrinkToFit="false"/>
      <protection locked="true" hidden="false"/>
    </xf>
    <xf numFmtId="165" fontId="7" fillId="0" borderId="0" xfId="0" applyFont="true" applyBorder="true" applyAlignment="true" applyProtection="false">
      <alignment horizontal="center" vertical="center" textRotation="0" wrapText="true" indent="0" shrinkToFit="false"/>
      <protection locked="true" hidden="false"/>
    </xf>
    <xf numFmtId="165" fontId="7" fillId="0" borderId="0" xfId="0" applyFont="true" applyBorder="true" applyAlignment="true" applyProtection="false">
      <alignment horizontal="center" vertical="center" textRotation="0" wrapText="false" indent="0" shrinkToFit="false"/>
      <protection locked="true" hidden="false"/>
    </xf>
    <xf numFmtId="174" fontId="10" fillId="0" borderId="1" xfId="0" applyFont="true" applyBorder="true" applyAlignment="true" applyProtection="false">
      <alignment horizontal="right" vertical="center" textRotation="0" wrapText="false" indent="0" shrinkToFit="false"/>
      <protection locked="true" hidden="false"/>
    </xf>
    <xf numFmtId="174" fontId="10" fillId="0" borderId="1" xfId="24" applyFont="true" applyBorder="true" applyAlignment="true" applyProtection="true">
      <alignment horizontal="right" vertical="center" textRotation="0" wrapText="false" indent="0" shrinkToFit="false"/>
      <protection locked="true" hidden="false"/>
    </xf>
    <xf numFmtId="174" fontId="10" fillId="0" borderId="0" xfId="0" applyFont="true" applyBorder="false" applyAlignment="false" applyProtection="false">
      <alignment horizontal="general" vertical="center" textRotation="0" wrapText="false" indent="0" shrinkToFit="false"/>
      <protection locked="true" hidden="false"/>
    </xf>
    <xf numFmtId="174" fontId="10" fillId="3" borderId="1" xfId="0" applyFont="true" applyBorder="true" applyAlignment="true" applyProtection="true">
      <alignment horizontal="right" vertical="center" textRotation="0" wrapText="false" indent="0" shrinkToFit="false"/>
      <protection locked="false" hidden="false"/>
    </xf>
    <xf numFmtId="175" fontId="10" fillId="0" borderId="1" xfId="0" applyFont="true" applyBorder="true" applyAlignment="true" applyProtection="false">
      <alignment horizontal="center" vertical="center" textRotation="0" wrapText="false" indent="0" shrinkToFit="false"/>
      <protection locked="true" hidden="false"/>
    </xf>
    <xf numFmtId="175" fontId="10" fillId="4" borderId="1" xfId="0" applyFont="true" applyBorder="true" applyAlignment="true" applyProtection="false">
      <alignment horizontal="center" vertical="center" textRotation="0" wrapText="false" indent="0" shrinkToFit="false"/>
      <protection locked="true" hidden="false"/>
    </xf>
    <xf numFmtId="176" fontId="7" fillId="4" borderId="0" xfId="0" applyFont="true" applyBorder="false" applyAlignment="true" applyProtection="false">
      <alignment horizontal="center" vertical="center" textRotation="0" wrapText="false" indent="0" shrinkToFit="false"/>
      <protection locked="true" hidden="false"/>
    </xf>
    <xf numFmtId="174" fontId="10" fillId="3" borderId="1" xfId="24" applyFont="true" applyBorder="true" applyAlignment="true" applyProtection="true">
      <alignment horizontal="right" vertical="center" textRotation="0" wrapText="false" indent="0" shrinkToFit="false"/>
      <protection locked="false" hidden="false"/>
    </xf>
    <xf numFmtId="174" fontId="10" fillId="0" borderId="1" xfId="0" applyFont="true" applyBorder="true" applyAlignment="true" applyProtection="false">
      <alignment horizontal="center" vertical="center" textRotation="0" wrapText="false" indent="0" shrinkToFit="false"/>
      <protection locked="true" hidden="false"/>
    </xf>
    <xf numFmtId="165" fontId="10" fillId="4" borderId="0" xfId="0" applyFont="true" applyBorder="false" applyAlignment="true" applyProtection="true">
      <alignment horizontal="center" vertical="center" textRotation="0" wrapText="false" indent="0" shrinkToFit="true"/>
      <protection locked="false" hidden="false"/>
    </xf>
    <xf numFmtId="165" fontId="10" fillId="4" borderId="0" xfId="0" applyFont="true" applyBorder="false" applyAlignment="true" applyProtection="true">
      <alignment horizontal="left" vertical="center" textRotation="0" wrapText="true" indent="0" shrinkToFit="false"/>
      <protection locked="false" hidden="false"/>
    </xf>
    <xf numFmtId="165" fontId="10" fillId="4" borderId="0" xfId="0" applyFont="true" applyBorder="false" applyAlignment="true" applyProtection="false">
      <alignment horizontal="center" vertical="center" textRotation="0" wrapText="false" indent="0" shrinkToFit="false"/>
      <protection locked="true" hidden="false"/>
    </xf>
    <xf numFmtId="165" fontId="10" fillId="3" borderId="1" xfId="0" applyFont="true" applyBorder="true" applyAlignment="true" applyProtection="true">
      <alignment horizontal="center" vertical="center" textRotation="0" wrapText="false" indent="0" shrinkToFit="false"/>
      <protection locked="false" hidden="false"/>
    </xf>
    <xf numFmtId="166" fontId="10" fillId="4" borderId="1" xfId="0" applyFont="true" applyBorder="true" applyAlignment="true" applyProtection="false">
      <alignment horizontal="center" vertical="center" textRotation="0" wrapText="false" indent="0" shrinkToFit="false"/>
      <protection locked="true" hidden="false"/>
    </xf>
    <xf numFmtId="168" fontId="10" fillId="0" borderId="1" xfId="0" applyFont="true" applyBorder="true" applyAlignment="true" applyProtection="false">
      <alignment horizontal="center" vertical="center" textRotation="0" wrapText="false" indent="0" shrinkToFit="false"/>
      <protection locked="true" hidden="false"/>
    </xf>
    <xf numFmtId="168" fontId="10" fillId="4" borderId="1" xfId="0" applyFont="true" applyBorder="true" applyAlignment="true" applyProtection="false">
      <alignment horizontal="center" vertical="center" textRotation="0" wrapText="false" indent="0" shrinkToFit="false"/>
      <protection locked="true" hidden="false"/>
    </xf>
    <xf numFmtId="165" fontId="32" fillId="4" borderId="0" xfId="0" applyFont="true" applyBorder="false" applyAlignment="true" applyProtection="false">
      <alignment horizontal="left" vertical="center" textRotation="0" wrapText="false" indent="0" shrinkToFit="false"/>
      <protection locked="true" hidden="false"/>
    </xf>
    <xf numFmtId="165" fontId="32" fillId="0" borderId="0" xfId="0" applyFont="true" applyBorder="false" applyAlignment="true" applyProtection="false">
      <alignment horizontal="left" vertical="center" textRotation="0" wrapText="false" indent="0" shrinkToFit="false"/>
      <protection locked="true" hidden="false"/>
    </xf>
    <xf numFmtId="165" fontId="12" fillId="0" borderId="2" xfId="0" applyFont="true" applyBorder="true" applyAlignment="true" applyProtection="false">
      <alignment horizontal="center" vertical="center" textRotation="0" wrapText="true" indent="0" shrinkToFit="false"/>
      <protection locked="true" hidden="false"/>
    </xf>
    <xf numFmtId="165" fontId="8" fillId="2" borderId="72" xfId="0" applyFont="true" applyBorder="true" applyAlignment="true" applyProtection="true">
      <alignment horizontal="center" vertical="center" textRotation="0" wrapText="false" indent="0" shrinkToFit="false"/>
      <protection locked="false" hidden="false"/>
    </xf>
    <xf numFmtId="165" fontId="8" fillId="2" borderId="14" xfId="0" applyFont="true" applyBorder="true" applyAlignment="true" applyProtection="true">
      <alignment horizontal="center" vertical="center" textRotation="0" wrapText="false" indent="0" shrinkToFit="false"/>
      <protection locked="false" hidden="false"/>
    </xf>
    <xf numFmtId="165" fontId="8" fillId="2" borderId="60" xfId="0" applyFont="true" applyBorder="true" applyAlignment="true" applyProtection="true">
      <alignment horizontal="center" vertical="center" textRotation="0" wrapText="false" indent="0" shrinkToFit="false"/>
      <protection locked="false" hidden="false"/>
    </xf>
    <xf numFmtId="170" fontId="10" fillId="0" borderId="18" xfId="0" applyFont="true" applyBorder="true" applyAlignment="true" applyProtection="false">
      <alignment horizontal="center" vertical="center" textRotation="0" wrapText="false" indent="0" shrinkToFit="true"/>
      <protection locked="true" hidden="false"/>
    </xf>
    <xf numFmtId="170" fontId="10" fillId="0" borderId="130" xfId="24" applyFont="true" applyBorder="true" applyAlignment="true" applyProtection="true">
      <alignment horizontal="right" vertical="center" textRotation="0" wrapText="false" indent="0" shrinkToFit="true"/>
      <protection locked="true" hidden="false"/>
    </xf>
    <xf numFmtId="170" fontId="10" fillId="0" borderId="1" xfId="0" applyFont="true" applyBorder="true" applyAlignment="true" applyProtection="false">
      <alignment horizontal="center" vertical="center" textRotation="0" wrapText="false" indent="0" shrinkToFit="true"/>
      <protection locked="true" hidden="false"/>
    </xf>
    <xf numFmtId="170" fontId="10" fillId="0" borderId="26" xfId="0" applyFont="true" applyBorder="true" applyAlignment="true" applyProtection="false">
      <alignment horizontal="center" vertical="center" textRotation="0" wrapText="false" indent="0" shrinkToFit="true"/>
      <protection locked="true" hidden="false"/>
    </xf>
    <xf numFmtId="170" fontId="10" fillId="0" borderId="24" xfId="0" applyFont="true" applyBorder="true" applyAlignment="true" applyProtection="false">
      <alignment horizontal="center" vertical="center" textRotation="0" wrapText="false" indent="0" shrinkToFit="true"/>
      <protection locked="true" hidden="false"/>
    </xf>
    <xf numFmtId="170" fontId="10" fillId="0" borderId="25" xfId="0" applyFont="true" applyBorder="true" applyAlignment="true" applyProtection="false">
      <alignment horizontal="center" vertical="center" textRotation="0" wrapText="false" indent="0" shrinkToFit="true"/>
      <protection locked="true" hidden="false"/>
    </xf>
    <xf numFmtId="170" fontId="10" fillId="0" borderId="131" xfId="0" applyFont="true" applyBorder="true" applyAlignment="true" applyProtection="false">
      <alignment horizontal="center" vertical="center" textRotation="0" wrapText="false" indent="0" shrinkToFit="true"/>
      <protection locked="true" hidden="false"/>
    </xf>
    <xf numFmtId="170" fontId="10" fillId="0" borderId="132" xfId="24" applyFont="true" applyBorder="true" applyAlignment="true" applyProtection="true">
      <alignment horizontal="right" vertical="center" textRotation="0" wrapText="false" indent="0" shrinkToFit="true"/>
      <protection locked="true" hidden="false"/>
    </xf>
    <xf numFmtId="165" fontId="8" fillId="2" borderId="29" xfId="0" applyFont="true" applyBorder="true" applyAlignment="true" applyProtection="true">
      <alignment horizontal="center" vertical="center" textRotation="0" wrapText="false" indent="0" shrinkToFit="true"/>
      <protection locked="false" hidden="false"/>
    </xf>
    <xf numFmtId="165" fontId="8" fillId="2" borderId="1" xfId="0" applyFont="true" applyBorder="true" applyAlignment="true" applyProtection="true">
      <alignment horizontal="center" vertical="center" textRotation="0" wrapText="false" indent="0" shrinkToFit="true"/>
      <protection locked="false" hidden="false"/>
    </xf>
    <xf numFmtId="170" fontId="10" fillId="0" borderId="104" xfId="0" applyFont="true" applyBorder="true" applyAlignment="true" applyProtection="false">
      <alignment horizontal="left" vertical="center" textRotation="0" wrapText="true" indent="0" shrinkToFit="false"/>
      <protection locked="true" hidden="false"/>
    </xf>
    <xf numFmtId="170" fontId="10" fillId="4" borderId="133" xfId="0" applyFont="true" applyBorder="true" applyAlignment="true" applyProtection="false">
      <alignment horizontal="center" vertical="center" textRotation="0" wrapText="false" indent="0" shrinkToFit="true"/>
      <protection locked="true" hidden="false"/>
    </xf>
    <xf numFmtId="170" fontId="10" fillId="4" borderId="134" xfId="0" applyFont="true" applyBorder="true" applyAlignment="true" applyProtection="false">
      <alignment horizontal="center" vertical="center" textRotation="0" wrapText="false" indent="0" shrinkToFit="true"/>
      <protection locked="true" hidden="false"/>
    </xf>
    <xf numFmtId="170" fontId="10" fillId="4" borderId="135" xfId="0" applyFont="true" applyBorder="true" applyAlignment="true" applyProtection="false">
      <alignment horizontal="center" vertical="center" textRotation="0" wrapText="false" indent="0" shrinkToFit="true"/>
      <protection locked="true" hidden="false"/>
    </xf>
    <xf numFmtId="170" fontId="10" fillId="4" borderId="133" xfId="0" applyFont="true" applyBorder="true" applyAlignment="true" applyProtection="false">
      <alignment horizontal="center" vertical="center" textRotation="0" wrapText="true" indent="0" shrinkToFit="false"/>
      <protection locked="true" hidden="false"/>
    </xf>
    <xf numFmtId="170" fontId="10" fillId="4" borderId="135" xfId="0" applyFont="true" applyBorder="true" applyAlignment="true" applyProtection="false">
      <alignment horizontal="center" vertical="center" textRotation="0" wrapText="true" indent="0" shrinkToFit="false"/>
      <protection locked="true" hidden="false"/>
    </xf>
    <xf numFmtId="165" fontId="10" fillId="0" borderId="15" xfId="0" applyFont="true" applyBorder="true" applyAlignment="false" applyProtection="false">
      <alignment horizontal="general" vertical="center" textRotation="0" wrapText="false" indent="0" shrinkToFit="false"/>
      <protection locked="true" hidden="false"/>
    </xf>
    <xf numFmtId="170" fontId="10" fillId="4" borderId="101" xfId="0" applyFont="true" applyBorder="true" applyAlignment="true" applyProtection="false">
      <alignment horizontal="center" vertical="center" textRotation="0" wrapText="true" indent="0" shrinkToFit="false"/>
      <protection locked="true" hidden="false"/>
    </xf>
    <xf numFmtId="165" fontId="10" fillId="0" borderId="102" xfId="0" applyFont="true" applyBorder="true" applyAlignment="true" applyProtection="false">
      <alignment horizontal="general" vertical="center" textRotation="0" wrapText="true" indent="0" shrinkToFit="false"/>
      <protection locked="true" hidden="false"/>
    </xf>
    <xf numFmtId="165" fontId="10" fillId="0" borderId="103" xfId="0" applyFont="true" applyBorder="true" applyAlignment="true" applyProtection="false">
      <alignment horizontal="general" vertical="center" textRotation="0" wrapText="true" indent="0" shrinkToFit="false"/>
      <protection locked="true" hidden="false"/>
    </xf>
    <xf numFmtId="177" fontId="10" fillId="0" borderId="104" xfId="0" applyFont="true" applyBorder="true" applyAlignment="true" applyProtection="false">
      <alignment horizontal="left" vertical="center" textRotation="0" wrapText="true" indent="0" shrinkToFit="false"/>
      <protection locked="true" hidden="false"/>
    </xf>
    <xf numFmtId="177" fontId="10" fillId="0" borderId="26" xfId="24" applyFont="true" applyBorder="true" applyAlignment="true" applyProtection="true">
      <alignment horizontal="center" vertical="center" textRotation="0" wrapText="false" indent="0" shrinkToFit="true"/>
      <protection locked="true" hidden="false"/>
    </xf>
    <xf numFmtId="177" fontId="10" fillId="0" borderId="24" xfId="24" applyFont="true" applyBorder="true" applyAlignment="true" applyProtection="true">
      <alignment horizontal="center" vertical="center" textRotation="0" wrapText="false" indent="0" shrinkToFit="true"/>
      <protection locked="true" hidden="false"/>
    </xf>
    <xf numFmtId="177" fontId="10" fillId="0" borderId="25" xfId="24" applyFont="true" applyBorder="true" applyAlignment="true" applyProtection="true">
      <alignment horizontal="center" vertical="center" textRotation="0" wrapText="false" indent="0" shrinkToFit="true"/>
      <protection locked="true" hidden="false"/>
    </xf>
    <xf numFmtId="165" fontId="17" fillId="4" borderId="0" xfId="0" applyFont="true" applyBorder="false" applyAlignment="true" applyProtection="false">
      <alignment horizontal="center" vertical="center" textRotation="0" wrapText="false" indent="0" shrinkToFit="false"/>
      <protection locked="true" hidden="false"/>
    </xf>
    <xf numFmtId="165" fontId="17" fillId="4" borderId="0" xfId="0" applyFont="true" applyBorder="false" applyAlignment="true" applyProtection="false">
      <alignment horizontal="right" vertical="center" textRotation="0" wrapText="false" indent="0" shrinkToFit="false"/>
      <protection locked="true" hidden="false"/>
    </xf>
    <xf numFmtId="165" fontId="17" fillId="4" borderId="0" xfId="0" applyFont="true" applyBorder="false" applyAlignment="false" applyProtection="false">
      <alignment horizontal="general" vertical="center" textRotation="0" wrapText="false" indent="0" shrinkToFit="false"/>
      <protection locked="true" hidden="false"/>
    </xf>
    <xf numFmtId="165" fontId="17" fillId="0" borderId="0" xfId="0" applyFont="true" applyBorder="false" applyAlignment="false" applyProtection="false">
      <alignment horizontal="general" vertical="center" textRotation="0" wrapText="false" indent="0" shrinkToFit="false"/>
      <protection locked="true" hidden="false"/>
    </xf>
    <xf numFmtId="165" fontId="9" fillId="4" borderId="0" xfId="0" applyFont="true" applyBorder="false" applyAlignment="true" applyProtection="false">
      <alignment horizontal="right" vertical="center" textRotation="0" wrapText="false" indent="0" shrinkToFit="false"/>
      <protection locked="true" hidden="false"/>
    </xf>
    <xf numFmtId="167" fontId="8" fillId="4" borderId="0" xfId="0" applyFont="true" applyBorder="false" applyAlignment="true" applyProtection="false">
      <alignment horizontal="center" vertical="center" textRotation="0" wrapText="false" indent="0" shrinkToFit="false"/>
      <protection locked="true" hidden="false"/>
    </xf>
    <xf numFmtId="165" fontId="8" fillId="0" borderId="136" xfId="0" applyFont="true" applyBorder="true" applyAlignment="true" applyProtection="false">
      <alignment horizontal="center" vertical="center" textRotation="0" wrapText="true" indent="0" shrinkToFit="false"/>
      <protection locked="true" hidden="false"/>
    </xf>
    <xf numFmtId="165" fontId="8" fillId="0" borderId="88" xfId="0" applyFont="true" applyBorder="true" applyAlignment="true" applyProtection="false">
      <alignment horizontal="center" vertical="center" textRotation="0" wrapText="false" indent="0" shrinkToFit="false"/>
      <protection locked="true" hidden="false"/>
    </xf>
    <xf numFmtId="165" fontId="8" fillId="0" borderId="35" xfId="0" applyFont="true" applyBorder="true" applyAlignment="true" applyProtection="false">
      <alignment horizontal="center" vertical="center" textRotation="0" wrapText="true" indent="0" shrinkToFit="false"/>
      <protection locked="true" hidden="false"/>
    </xf>
    <xf numFmtId="166" fontId="8" fillId="0" borderId="17" xfId="0" applyFont="true" applyBorder="true" applyAlignment="true" applyProtection="false">
      <alignment horizontal="center" vertical="center" textRotation="0" wrapText="false" indent="0" shrinkToFit="false"/>
      <protection locked="true" hidden="false"/>
    </xf>
    <xf numFmtId="166" fontId="8" fillId="0" borderId="24" xfId="0" applyFont="true" applyBorder="true" applyAlignment="true" applyProtection="false">
      <alignment horizontal="center" vertical="center" textRotation="0" wrapText="true" indent="0" shrinkToFit="false"/>
      <protection locked="true" hidden="false"/>
    </xf>
    <xf numFmtId="165" fontId="8" fillId="0" borderId="72" xfId="0" applyFont="true" applyBorder="true" applyAlignment="false" applyProtection="false">
      <alignment horizontal="general" vertical="center" textRotation="0" wrapText="false" indent="0" shrinkToFit="false"/>
      <protection locked="true" hidden="false"/>
    </xf>
    <xf numFmtId="165" fontId="7" fillId="2" borderId="73" xfId="0" applyFont="true" applyBorder="true" applyAlignment="true" applyProtection="true">
      <alignment horizontal="center" vertical="center" textRotation="0" wrapText="true" indent="0" shrinkToFit="false"/>
      <protection locked="false" hidden="false"/>
    </xf>
    <xf numFmtId="165" fontId="8" fillId="3" borderId="107" xfId="0" applyFont="true" applyBorder="true" applyAlignment="true" applyProtection="true">
      <alignment horizontal="center" vertical="center" textRotation="0" wrapText="true" indent="0" shrinkToFit="false"/>
      <protection locked="false" hidden="false"/>
    </xf>
    <xf numFmtId="170" fontId="8" fillId="3" borderId="133" xfId="0" applyFont="true" applyBorder="true" applyAlignment="true" applyProtection="true">
      <alignment horizontal="center" vertical="center" textRotation="0" wrapText="false" indent="0" shrinkToFit="true"/>
      <protection locked="false" hidden="false"/>
    </xf>
    <xf numFmtId="170" fontId="8" fillId="3" borderId="134" xfId="0" applyFont="true" applyBorder="true" applyAlignment="true" applyProtection="true">
      <alignment horizontal="center" vertical="center" textRotation="0" wrapText="false" indent="0" shrinkToFit="true"/>
      <protection locked="false" hidden="false"/>
    </xf>
    <xf numFmtId="170" fontId="8" fillId="3" borderId="135" xfId="0" applyFont="true" applyBorder="true" applyAlignment="true" applyProtection="true">
      <alignment horizontal="center" vertical="center" textRotation="0" wrapText="false" indent="0" shrinkToFit="true"/>
      <protection locked="false" hidden="false"/>
    </xf>
    <xf numFmtId="170" fontId="9" fillId="4" borderId="72" xfId="0" applyFont="true" applyBorder="true" applyAlignment="true" applyProtection="false">
      <alignment horizontal="center" vertical="center" textRotation="0" wrapText="true" indent="0" shrinkToFit="false"/>
      <protection locked="true" hidden="false"/>
    </xf>
    <xf numFmtId="170" fontId="9" fillId="4" borderId="72" xfId="24" applyFont="true" applyBorder="true" applyAlignment="true" applyProtection="true">
      <alignment horizontal="center" vertical="center" textRotation="0" wrapText="true" indent="0" shrinkToFit="false"/>
      <protection locked="true" hidden="false"/>
    </xf>
    <xf numFmtId="166" fontId="8" fillId="0" borderId="14" xfId="0" applyFont="true" applyBorder="true" applyAlignment="false" applyProtection="false">
      <alignment horizontal="general" vertical="center" textRotation="0" wrapText="false" indent="0" shrinkToFit="false"/>
      <protection locked="true" hidden="false"/>
    </xf>
    <xf numFmtId="165" fontId="7" fillId="2" borderId="18" xfId="0" applyFont="true" applyBorder="true" applyAlignment="true" applyProtection="true">
      <alignment horizontal="center" vertical="center" textRotation="0" wrapText="true" indent="0" shrinkToFit="false"/>
      <protection locked="false" hidden="false"/>
    </xf>
    <xf numFmtId="170" fontId="8" fillId="3" borderId="137" xfId="0" applyFont="true" applyBorder="true" applyAlignment="true" applyProtection="true">
      <alignment horizontal="center" vertical="center" textRotation="0" wrapText="false" indent="0" shrinkToFit="true"/>
      <protection locked="false" hidden="false"/>
    </xf>
    <xf numFmtId="170" fontId="8" fillId="3" borderId="138" xfId="0" applyFont="true" applyBorder="true" applyAlignment="true" applyProtection="true">
      <alignment horizontal="center" vertical="center" textRotation="0" wrapText="false" indent="0" shrinkToFit="true"/>
      <protection locked="false" hidden="false"/>
    </xf>
    <xf numFmtId="170" fontId="8" fillId="3" borderId="139" xfId="0" applyFont="true" applyBorder="true" applyAlignment="true" applyProtection="true">
      <alignment horizontal="center" vertical="center" textRotation="0" wrapText="false" indent="0" shrinkToFit="true"/>
      <protection locked="false" hidden="false"/>
    </xf>
    <xf numFmtId="170" fontId="9" fillId="4" borderId="14" xfId="0" applyFont="true" applyBorder="true" applyAlignment="true" applyProtection="false">
      <alignment horizontal="center" vertical="center" textRotation="0" wrapText="true" indent="0" shrinkToFit="false"/>
      <protection locked="true" hidden="false"/>
    </xf>
    <xf numFmtId="170" fontId="9" fillId="4" borderId="14" xfId="24" applyFont="true" applyBorder="true" applyAlignment="true" applyProtection="true">
      <alignment horizontal="center" vertical="center" textRotation="0" wrapText="true" indent="0" shrinkToFit="false"/>
      <protection locked="true" hidden="false"/>
    </xf>
    <xf numFmtId="166" fontId="8" fillId="0" borderId="60" xfId="0" applyFont="true" applyBorder="true" applyAlignment="false" applyProtection="false">
      <alignment horizontal="general" vertical="center" textRotation="0" wrapText="false" indent="0" shrinkToFit="false"/>
      <protection locked="true" hidden="false"/>
    </xf>
    <xf numFmtId="165" fontId="7" fillId="2" borderId="26" xfId="0" applyFont="true" applyBorder="true" applyAlignment="true" applyProtection="true">
      <alignment horizontal="center" vertical="center" textRotation="0" wrapText="true" indent="0" shrinkToFit="false"/>
      <protection locked="false" hidden="false"/>
    </xf>
    <xf numFmtId="170" fontId="8" fillId="3" borderId="26" xfId="0" applyFont="true" applyBorder="true" applyAlignment="true" applyProtection="true">
      <alignment horizontal="center" vertical="center" textRotation="0" wrapText="false" indent="0" shrinkToFit="true"/>
      <protection locked="false" hidden="false"/>
    </xf>
    <xf numFmtId="170" fontId="8" fillId="3" borderId="24" xfId="0" applyFont="true" applyBorder="true" applyAlignment="true" applyProtection="true">
      <alignment horizontal="center" vertical="center" textRotation="0" wrapText="false" indent="0" shrinkToFit="true"/>
      <protection locked="false" hidden="false"/>
    </xf>
    <xf numFmtId="170" fontId="8" fillId="3" borderId="25" xfId="0" applyFont="true" applyBorder="true" applyAlignment="true" applyProtection="true">
      <alignment horizontal="center" vertical="center" textRotation="0" wrapText="false" indent="0" shrinkToFit="true"/>
      <protection locked="false" hidden="false"/>
    </xf>
    <xf numFmtId="170" fontId="9" fillId="4" borderId="60" xfId="0" applyFont="true" applyBorder="true" applyAlignment="true" applyProtection="false">
      <alignment horizontal="center" vertical="center" textRotation="0" wrapText="true" indent="0" shrinkToFit="false"/>
      <protection locked="true" hidden="false"/>
    </xf>
    <xf numFmtId="170" fontId="9" fillId="4" borderId="60" xfId="24" applyFont="true" applyBorder="true" applyAlignment="true" applyProtection="true">
      <alignment horizontal="center" vertical="center" textRotation="0" wrapText="true" indent="0" shrinkToFit="false"/>
      <protection locked="true" hidden="false"/>
    </xf>
    <xf numFmtId="176" fontId="10" fillId="4" borderId="0" xfId="0" applyFont="true" applyBorder="false" applyAlignment="true" applyProtection="false">
      <alignment horizontal="center" vertical="center" textRotation="0" wrapText="false" indent="0" shrinkToFit="false"/>
      <protection locked="true" hidden="false"/>
    </xf>
    <xf numFmtId="177" fontId="10" fillId="4" borderId="0" xfId="24" applyFont="true" applyBorder="true" applyAlignment="true" applyProtection="true">
      <alignment horizontal="right" vertical="center" textRotation="0" wrapText="false" indent="0" shrinkToFit="false"/>
      <protection locked="true" hidden="false"/>
    </xf>
    <xf numFmtId="165" fontId="10" fillId="4" borderId="0" xfId="0" applyFont="true" applyBorder="true" applyAlignment="true" applyProtection="false">
      <alignment horizontal="center" vertical="center" textRotation="0" wrapText="false" indent="0" shrinkToFit="false"/>
      <protection locked="true" hidden="false"/>
    </xf>
    <xf numFmtId="165" fontId="10" fillId="4" borderId="0" xfId="0" applyFont="true" applyBorder="true" applyAlignment="true" applyProtection="false">
      <alignment horizontal="right" vertical="center" textRotation="0" wrapText="false" indent="0" shrinkToFit="false"/>
      <protection locked="true" hidden="false"/>
    </xf>
    <xf numFmtId="177" fontId="10" fillId="4" borderId="0" xfId="24" applyFont="true" applyBorder="true" applyAlignment="true" applyProtection="true">
      <alignment horizontal="general" vertical="center" textRotation="0" wrapText="false" indent="0" shrinkToFit="false"/>
      <protection locked="true" hidden="false"/>
    </xf>
    <xf numFmtId="168" fontId="10" fillId="4" borderId="0" xfId="0" applyFont="true" applyBorder="false" applyAlignment="false" applyProtection="false">
      <alignment horizontal="general" vertical="center" textRotation="0" wrapText="false" indent="0" shrinkToFit="false"/>
      <protection locked="true" hidden="false"/>
    </xf>
    <xf numFmtId="165" fontId="34" fillId="0" borderId="0" xfId="0" applyFont="true" applyBorder="false" applyAlignment="false" applyProtection="false">
      <alignment horizontal="general" vertical="center" textRotation="0" wrapText="false" indent="0" shrinkToFit="false"/>
      <protection locked="true" hidden="false"/>
    </xf>
    <xf numFmtId="165" fontId="10" fillId="4" borderId="0" xfId="0" applyFont="true" applyBorder="false" applyAlignment="true" applyProtection="false">
      <alignment horizontal="left" vertical="center" textRotation="0" wrapText="false" indent="0" shrinkToFit="false"/>
      <protection locked="true" hidden="false"/>
    </xf>
    <xf numFmtId="177" fontId="10" fillId="4" borderId="0" xfId="0" applyFont="true" applyBorder="true" applyAlignment="true" applyProtection="false">
      <alignment horizontal="center" vertical="center" textRotation="0" wrapText="false" indent="0" shrinkToFit="false"/>
      <protection locked="true" hidden="false"/>
    </xf>
    <xf numFmtId="165" fontId="7" fillId="0" borderId="0" xfId="0" applyFont="true" applyBorder="false" applyAlignment="true" applyProtection="false">
      <alignment horizontal="justify" vertical="center" textRotation="0" wrapText="true" indent="0" shrinkToFit="false"/>
      <protection locked="true" hidden="false"/>
    </xf>
    <xf numFmtId="165" fontId="7" fillId="6" borderId="1" xfId="0" applyFont="true" applyBorder="true" applyAlignment="true" applyProtection="false">
      <alignment horizontal="left" vertical="center" textRotation="0" wrapText="false" indent="0" shrinkToFit="false"/>
      <protection locked="true" hidden="false"/>
    </xf>
    <xf numFmtId="165" fontId="7" fillId="4" borderId="0" xfId="0" applyFont="true" applyBorder="false" applyAlignment="true" applyProtection="false">
      <alignment horizontal="left" vertical="center" textRotation="0" wrapText="true" indent="0" shrinkToFit="false"/>
      <protection locked="true" hidden="false"/>
    </xf>
    <xf numFmtId="165" fontId="35" fillId="4" borderId="0" xfId="0" applyFont="true" applyBorder="false" applyAlignment="true" applyProtection="false">
      <alignment horizontal="general" vertical="center" textRotation="0" wrapText="false" indent="0" shrinkToFit="true"/>
      <protection locked="true" hidden="false"/>
    </xf>
    <xf numFmtId="165" fontId="7" fillId="4" borderId="0" xfId="0" applyFont="true" applyBorder="false" applyAlignment="true" applyProtection="false">
      <alignment horizontal="right" vertical="center" textRotation="90" wrapText="false" indent="0" shrinkToFit="false"/>
      <protection locked="true" hidden="false"/>
    </xf>
    <xf numFmtId="165" fontId="36" fillId="4" borderId="0" xfId="20" applyFont="true" applyBorder="false" applyAlignment="true" applyProtection="false">
      <alignment horizontal="left" vertical="top" textRotation="0" wrapText="false" indent="0" shrinkToFit="false"/>
      <protection locked="true" hidden="false"/>
    </xf>
    <xf numFmtId="165" fontId="6" fillId="4" borderId="0" xfId="20" applyFont="true" applyBorder="false" applyAlignment="true" applyProtection="false">
      <alignment horizontal="left" vertical="top" textRotation="0" wrapText="false" indent="0" shrinkToFit="false"/>
      <protection locked="true" hidden="false"/>
    </xf>
    <xf numFmtId="165" fontId="36" fillId="4" borderId="0" xfId="20" applyFont="true" applyBorder="false" applyAlignment="true" applyProtection="false">
      <alignment horizontal="center" vertical="top" textRotation="0" wrapText="false" indent="0" shrinkToFit="false"/>
      <protection locked="true" hidden="false"/>
    </xf>
    <xf numFmtId="165" fontId="37" fillId="4" borderId="0" xfId="20" applyFont="true" applyBorder="true" applyAlignment="true" applyProtection="false">
      <alignment horizontal="center" vertical="center" textRotation="0" wrapText="false" indent="0" shrinkToFit="false"/>
      <protection locked="true" hidden="false"/>
    </xf>
    <xf numFmtId="165" fontId="36" fillId="4" borderId="73" xfId="20" applyFont="true" applyBorder="true" applyAlignment="true" applyProtection="false">
      <alignment horizontal="center" vertical="top" textRotation="0" wrapText="false" indent="0" shrinkToFit="false"/>
      <protection locked="true" hidden="false"/>
    </xf>
    <xf numFmtId="165" fontId="36" fillId="4" borderId="107" xfId="20" applyFont="true" applyBorder="true" applyAlignment="true" applyProtection="false">
      <alignment horizontal="center" vertical="top" textRotation="0" wrapText="false" indent="0" shrinkToFit="false"/>
      <protection locked="true" hidden="false"/>
    </xf>
    <xf numFmtId="165" fontId="36" fillId="4" borderId="137" xfId="20" applyFont="true" applyBorder="true" applyAlignment="true" applyProtection="false">
      <alignment horizontal="center" vertical="center" textRotation="0" wrapText="false" indent="0" shrinkToFit="false"/>
      <protection locked="true" hidden="false"/>
    </xf>
    <xf numFmtId="165" fontId="36" fillId="4" borderId="138" xfId="20" applyFont="true" applyBorder="true" applyAlignment="true" applyProtection="false">
      <alignment horizontal="center" vertical="top" textRotation="0" wrapText="false" indent="0" shrinkToFit="false"/>
      <protection locked="true" hidden="false"/>
    </xf>
    <xf numFmtId="165" fontId="36" fillId="4" borderId="1" xfId="20" applyFont="true" applyBorder="true" applyAlignment="true" applyProtection="false">
      <alignment horizontal="center" vertical="center" textRotation="0" wrapText="false" indent="0" shrinkToFit="false"/>
      <protection locked="true" hidden="false"/>
    </xf>
    <xf numFmtId="165" fontId="36" fillId="4" borderId="140" xfId="20" applyFont="true" applyBorder="true" applyAlignment="true" applyProtection="false">
      <alignment horizontal="center" vertical="top" textRotation="0" wrapText="false" indent="0" shrinkToFit="false"/>
      <protection locked="true" hidden="false"/>
    </xf>
    <xf numFmtId="165" fontId="36" fillId="4" borderId="98" xfId="20" applyFont="true" applyBorder="true" applyAlignment="true" applyProtection="false">
      <alignment horizontal="center" vertical="center" textRotation="0" wrapText="false" indent="0" shrinkToFit="false"/>
      <protection locked="true" hidden="false"/>
    </xf>
    <xf numFmtId="165" fontId="36" fillId="4" borderId="13" xfId="20" applyFont="true" applyBorder="true" applyAlignment="true" applyProtection="false">
      <alignment horizontal="center" vertical="center" textRotation="0" wrapText="false" indent="0" shrinkToFit="false"/>
      <protection locked="true" hidden="false"/>
    </xf>
    <xf numFmtId="165" fontId="36" fillId="4" borderId="141" xfId="20" applyFont="true" applyBorder="true" applyAlignment="true" applyProtection="false">
      <alignment horizontal="center" vertical="center" textRotation="0" wrapText="false" indent="0" shrinkToFit="false"/>
      <protection locked="true" hidden="false"/>
    </xf>
    <xf numFmtId="165" fontId="36" fillId="4" borderId="142" xfId="20" applyFont="true" applyBorder="true" applyAlignment="true" applyProtection="false">
      <alignment horizontal="center" vertical="top" textRotation="0" wrapText="false" indent="0" shrinkToFit="false"/>
      <protection locked="true" hidden="false"/>
    </xf>
    <xf numFmtId="165" fontId="36" fillId="4" borderId="14" xfId="20" applyFont="true" applyBorder="true" applyAlignment="true" applyProtection="false">
      <alignment horizontal="center" vertical="top" textRotation="0" wrapText="false" indent="0" shrinkToFit="false"/>
      <protection locked="true" hidden="false"/>
    </xf>
    <xf numFmtId="165" fontId="36" fillId="4" borderId="15" xfId="20" applyFont="true" applyBorder="true" applyAlignment="true" applyProtection="false">
      <alignment horizontal="center" vertical="top" textRotation="0" wrapText="false" indent="0" shrinkToFit="false"/>
      <protection locked="true" hidden="false"/>
    </xf>
    <xf numFmtId="165" fontId="36" fillId="4" borderId="98" xfId="20" applyFont="true" applyBorder="true" applyAlignment="true" applyProtection="false">
      <alignment horizontal="center" vertical="top" textRotation="0" wrapText="false" indent="0" shrinkToFit="false"/>
      <protection locked="true" hidden="false"/>
    </xf>
    <xf numFmtId="165" fontId="36" fillId="4" borderId="1" xfId="20" applyFont="true" applyBorder="true" applyAlignment="true" applyProtection="false">
      <alignment horizontal="center" vertical="top" textRotation="0" wrapText="false" indent="0" shrinkToFit="false"/>
      <protection locked="true" hidden="false"/>
    </xf>
    <xf numFmtId="165" fontId="36" fillId="4" borderId="17" xfId="20" applyFont="true" applyBorder="true" applyAlignment="true" applyProtection="false">
      <alignment horizontal="center" vertical="top" textRotation="0" wrapText="false" indent="0" shrinkToFit="false"/>
      <protection locked="true" hidden="false"/>
    </xf>
    <xf numFmtId="165" fontId="36" fillId="4" borderId="143" xfId="20" applyFont="true" applyBorder="true" applyAlignment="true" applyProtection="false">
      <alignment horizontal="center" vertical="top" textRotation="0" wrapText="false" indent="0" shrinkToFit="false"/>
      <protection locked="true" hidden="false"/>
    </xf>
    <xf numFmtId="165" fontId="36" fillId="4" borderId="144" xfId="20" applyFont="true" applyBorder="true" applyAlignment="true" applyProtection="false">
      <alignment horizontal="center" vertical="top" textRotation="0" wrapText="false" indent="0" shrinkToFit="false"/>
      <protection locked="true" hidden="false"/>
    </xf>
    <xf numFmtId="165" fontId="36" fillId="4" borderId="145" xfId="20" applyFont="true" applyBorder="true" applyAlignment="true" applyProtection="false">
      <alignment horizontal="center" vertical="top" textRotation="0" wrapText="false" indent="0" shrinkToFit="false"/>
      <protection locked="true" hidden="false"/>
    </xf>
    <xf numFmtId="165" fontId="36" fillId="4" borderId="139" xfId="20" applyFont="true" applyBorder="true" applyAlignment="true" applyProtection="false">
      <alignment horizontal="center" vertical="top" textRotation="0" wrapText="false" indent="0" shrinkToFit="false"/>
      <protection locked="true" hidden="false"/>
    </xf>
    <xf numFmtId="165" fontId="36" fillId="4" borderId="146" xfId="20" applyFont="true" applyBorder="true" applyAlignment="true" applyProtection="false">
      <alignment horizontal="center" vertical="top" textRotation="0" wrapText="false" indent="0" shrinkToFit="false"/>
      <protection locked="true" hidden="false"/>
    </xf>
    <xf numFmtId="165" fontId="36" fillId="4" borderId="147" xfId="20" applyFont="true" applyBorder="true" applyAlignment="true" applyProtection="false">
      <alignment horizontal="center" vertical="top" textRotation="0" wrapText="false" indent="0" shrinkToFit="false"/>
      <protection locked="true" hidden="false"/>
    </xf>
    <xf numFmtId="165" fontId="36" fillId="4" borderId="148" xfId="20" applyFont="true" applyBorder="true" applyAlignment="true" applyProtection="false">
      <alignment horizontal="center" vertical="top" textRotation="0" wrapText="false" indent="0" shrinkToFit="false"/>
      <protection locked="true" hidden="false"/>
    </xf>
    <xf numFmtId="165" fontId="36" fillId="4" borderId="94" xfId="20" applyFont="true" applyBorder="true" applyAlignment="true" applyProtection="false">
      <alignment horizontal="center" vertical="top" textRotation="0" wrapText="false" indent="0" shrinkToFit="false"/>
      <protection locked="true" hidden="false"/>
    </xf>
    <xf numFmtId="165" fontId="36" fillId="4" borderId="95" xfId="20" applyFont="true" applyBorder="true" applyAlignment="true" applyProtection="false">
      <alignment horizontal="center" vertical="top" textRotation="0" wrapText="false" indent="0" shrinkToFit="false"/>
      <protection locked="true" hidden="false"/>
    </xf>
    <xf numFmtId="165" fontId="36" fillId="4" borderId="149" xfId="20" applyFont="true" applyBorder="true" applyAlignment="true" applyProtection="false">
      <alignment horizontal="center" vertical="top" textRotation="0" wrapText="false" indent="0" shrinkToFit="false"/>
      <protection locked="true" hidden="false"/>
    </xf>
    <xf numFmtId="165" fontId="36" fillId="4" borderId="150" xfId="20" applyFont="true" applyBorder="true" applyAlignment="true" applyProtection="false">
      <alignment horizontal="center" vertical="top" textRotation="0" wrapText="false" indent="0" shrinkToFit="false"/>
      <protection locked="true" hidden="false"/>
    </xf>
    <xf numFmtId="165" fontId="36" fillId="4" borderId="151" xfId="20" applyFont="true" applyBorder="true" applyAlignment="true" applyProtection="false">
      <alignment horizontal="center" vertical="top" textRotation="0" wrapText="false" indent="0" shrinkToFit="false"/>
      <protection locked="true" hidden="false"/>
    </xf>
    <xf numFmtId="165" fontId="36" fillId="4" borderId="152" xfId="20" applyFont="true" applyBorder="true" applyAlignment="true" applyProtection="false">
      <alignment horizontal="center" vertical="top" textRotation="0" wrapText="false" indent="0" shrinkToFit="false"/>
      <protection locked="true" hidden="false"/>
    </xf>
    <xf numFmtId="165" fontId="38" fillId="4" borderId="60" xfId="20" applyFont="true" applyBorder="true" applyAlignment="true" applyProtection="false">
      <alignment horizontal="left" vertical="top" textRotation="0" wrapText="true" indent="0" shrinkToFit="false"/>
      <protection locked="true" hidden="false"/>
    </xf>
    <xf numFmtId="165" fontId="38" fillId="4" borderId="0" xfId="20" applyFont="true" applyBorder="true" applyAlignment="true" applyProtection="false">
      <alignment horizontal="left" vertical="top" textRotation="0" wrapText="false" indent="0" shrinkToFit="false"/>
      <protection locked="true" hidden="false"/>
    </xf>
    <xf numFmtId="165" fontId="39" fillId="4" borderId="0" xfId="20" applyFont="true" applyBorder="true" applyAlignment="true" applyProtection="false">
      <alignment horizontal="left" vertical="top" textRotation="0" wrapText="true" indent="0" shrinkToFit="false"/>
      <protection locked="true" hidden="false"/>
    </xf>
    <xf numFmtId="165" fontId="6" fillId="0" borderId="0" xfId="22" applyFont="false" applyBorder="false" applyAlignment="true" applyProtection="false">
      <alignment horizontal="general" vertical="center" textRotation="0" wrapText="false" indent="0" shrinkToFit="false"/>
      <protection locked="true" hidden="false"/>
    </xf>
    <xf numFmtId="165" fontId="6" fillId="0" borderId="1" xfId="22" applyFont="true" applyBorder="true" applyAlignment="true" applyProtection="false">
      <alignment horizontal="center" vertical="center" textRotation="0" wrapText="false" indent="0" shrinkToFit="false"/>
      <protection locked="true" hidden="false"/>
    </xf>
    <xf numFmtId="165" fontId="6" fillId="0" borderId="1" xfId="22" applyFont="false" applyBorder="true" applyAlignment="true" applyProtection="false">
      <alignment horizontal="center" vertical="center" textRotation="0" wrapText="false" indent="0" shrinkToFit="false"/>
      <protection locked="true" hidden="false"/>
    </xf>
    <xf numFmtId="165" fontId="6" fillId="0" borderId="88" xfId="22" applyFont="false" applyBorder="true" applyAlignment="true" applyProtection="false">
      <alignment horizontal="general" vertical="center" textRotation="0" wrapText="false" indent="0" shrinkToFit="false"/>
      <protection locked="true" hidden="false"/>
    </xf>
    <xf numFmtId="165" fontId="6" fillId="0" borderId="7" xfId="22" applyFont="false" applyBorder="true" applyAlignment="true" applyProtection="false">
      <alignment horizontal="general" vertical="center" textRotation="0" wrapText="false" indent="0" shrinkToFit="false"/>
      <protection locked="true" hidden="false"/>
    </xf>
    <xf numFmtId="165" fontId="6" fillId="0" borderId="8" xfId="22" applyFont="false" applyBorder="true" applyAlignment="true" applyProtection="false">
      <alignment horizontal="general" vertical="center" textRotation="0" wrapText="false" indent="0" shrinkToFit="false"/>
      <protection locked="true" hidden="false"/>
    </xf>
    <xf numFmtId="165" fontId="6" fillId="0" borderId="97" xfId="22" applyFont="false" applyBorder="true" applyAlignment="true" applyProtection="false">
      <alignment horizontal="general" vertical="center" textRotation="0" wrapText="false" indent="0" shrinkToFit="false"/>
      <protection locked="true" hidden="false"/>
    </xf>
    <xf numFmtId="165" fontId="6" fillId="0" borderId="47" xfId="22" applyFont="false" applyBorder="true" applyAlignment="true" applyProtection="false">
      <alignment horizontal="general" vertical="center" textRotation="0" wrapText="false" indent="0" shrinkToFit="false"/>
      <protection locked="true" hidden="false"/>
    </xf>
    <xf numFmtId="165" fontId="6" fillId="0" borderId="45" xfId="22" applyFont="false" applyBorder="true" applyAlignment="true" applyProtection="false">
      <alignment horizontal="general" vertical="center" textRotation="0" wrapText="false" indent="0" shrinkToFit="false"/>
      <protection locked="true" hidden="false"/>
    </xf>
    <xf numFmtId="165" fontId="6" fillId="0" borderId="48" xfId="22" applyFont="false" applyBorder="true" applyAlignment="true" applyProtection="false">
      <alignment horizontal="general" vertical="center" textRotation="0" wrapText="false" indent="0" shrinkToFit="false"/>
      <protection locked="true" hidden="false"/>
    </xf>
    <xf numFmtId="165" fontId="6" fillId="0" borderId="47" xfId="22" applyFont="false" applyBorder="true" applyAlignment="true" applyProtection="false">
      <alignment horizontal="center" vertical="center" textRotation="0" wrapText="false" indent="0" shrinkToFit="false"/>
      <protection locked="true" hidden="false"/>
    </xf>
    <xf numFmtId="165" fontId="6" fillId="0" borderId="12" xfId="22" applyFont="false" applyBorder="true" applyAlignment="true" applyProtection="false">
      <alignment horizontal="general" vertical="center" textRotation="0" wrapText="false" indent="0" shrinkToFit="false"/>
      <protection locked="true" hidden="false"/>
    </xf>
    <xf numFmtId="165" fontId="6" fillId="0" borderId="69" xfId="22" applyFont="false" applyBorder="true" applyAlignment="true" applyProtection="false">
      <alignment horizontal="general" vertical="center" textRotation="0" wrapText="false" indent="0" shrinkToFit="false"/>
      <protection locked="true" hidden="false"/>
    </xf>
    <xf numFmtId="165" fontId="6" fillId="0" borderId="10" xfId="22" applyFont="true" applyBorder="true" applyAlignment="true" applyProtection="false">
      <alignment horizontal="general" vertical="center" textRotation="0" wrapText="false" indent="0" shrinkToFit="false"/>
      <protection locked="true" hidden="false"/>
    </xf>
    <xf numFmtId="165" fontId="6" fillId="0" borderId="69" xfId="22" applyFont="true" applyBorder="true" applyAlignment="true" applyProtection="false">
      <alignment horizontal="general" vertical="center" textRotation="0" wrapText="false" indent="0" shrinkToFit="false"/>
      <protection locked="true" hidden="false"/>
    </xf>
    <xf numFmtId="165" fontId="6" fillId="0" borderId="46" xfId="22" applyFont="false" applyBorder="true" applyAlignment="true" applyProtection="false">
      <alignment horizontal="general" vertical="center" textRotation="0" wrapText="false" indent="0" shrinkToFit="false"/>
      <protection locked="true" hidden="false"/>
    </xf>
    <xf numFmtId="165" fontId="6" fillId="0" borderId="11" xfId="22" applyFont="false" applyBorder="true" applyAlignment="true" applyProtection="false">
      <alignment horizontal="general" vertical="center" textRotation="0" wrapText="false" indent="0" shrinkToFit="false"/>
      <protection locked="true" hidden="false"/>
    </xf>
    <xf numFmtId="165" fontId="6" fillId="0" borderId="153" xfId="22" applyFont="false" applyBorder="true" applyAlignment="true" applyProtection="false">
      <alignment horizontal="general" vertical="center" textRotation="0" wrapText="false" indent="0" shrinkToFit="false"/>
      <protection locked="true" hidden="false"/>
    </xf>
    <xf numFmtId="165" fontId="6" fillId="0" borderId="70" xfId="22" applyFont="false" applyBorder="true" applyAlignment="true" applyProtection="false">
      <alignment horizontal="general" vertical="center" textRotation="0" wrapText="false" indent="0" shrinkToFit="false"/>
      <protection locked="true" hidden="false"/>
    </xf>
    <xf numFmtId="165" fontId="6" fillId="0" borderId="100" xfId="22" applyFont="false" applyBorder="true" applyAlignment="true" applyProtection="false">
      <alignment horizontal="general" vertical="center" textRotation="0" wrapText="false" indent="0" shrinkToFit="false"/>
      <protection locked="true" hidden="false"/>
    </xf>
    <xf numFmtId="165" fontId="6" fillId="0" borderId="70" xfId="22" applyFont="false" applyBorder="true" applyAlignment="true" applyProtection="false">
      <alignment horizontal="center" vertical="center" textRotation="0" wrapText="false" indent="0" shrinkToFit="false"/>
      <protection locked="true" hidden="false"/>
    </xf>
    <xf numFmtId="165" fontId="6" fillId="0" borderId="112" xfId="22" applyFont="false" applyBorder="true" applyAlignment="true" applyProtection="false">
      <alignment horizontal="general" vertical="center" textRotation="0" wrapText="false" indent="0" shrinkToFit="false"/>
      <protection locked="true" hidden="false"/>
    </xf>
    <xf numFmtId="165" fontId="6" fillId="0" borderId="69" xfId="22" applyFont="true" applyBorder="true" applyAlignment="true" applyProtection="false">
      <alignment horizontal="center" vertical="center" textRotation="0" wrapText="false" indent="0" shrinkToFit="false"/>
      <protection locked="true" hidden="false"/>
    </xf>
    <xf numFmtId="165" fontId="6" fillId="0" borderId="154" xfId="22" applyFont="false" applyBorder="true" applyAlignment="true" applyProtection="false">
      <alignment horizontal="general" vertical="center" textRotation="0" wrapText="false" indent="0" shrinkToFit="false"/>
      <protection locked="true" hidden="false"/>
    </xf>
    <xf numFmtId="165" fontId="6" fillId="0" borderId="21" xfId="22" applyFont="false" applyBorder="true" applyAlignment="true" applyProtection="false">
      <alignment horizontal="general" vertical="center" textRotation="0" wrapText="false" indent="0" shrinkToFit="false"/>
      <protection locked="true" hidden="false"/>
    </xf>
    <xf numFmtId="165" fontId="6" fillId="0" borderId="22" xfId="22" applyFont="false" applyBorder="true" applyAlignment="true" applyProtection="false">
      <alignment horizontal="general" vertical="center" textRotation="0" wrapText="false" indent="0" shrinkToFit="false"/>
      <protection locked="true" hidden="false"/>
    </xf>
    <xf numFmtId="165" fontId="6" fillId="0" borderId="0" xfId="22" applyFont="true" applyBorder="false" applyAlignment="true" applyProtection="false">
      <alignment horizontal="right" vertical="center" textRotation="0" wrapText="false" indent="0" shrinkToFit="false"/>
      <protection locked="true" hidden="false"/>
    </xf>
    <xf numFmtId="165" fontId="40" fillId="4" borderId="0" xfId="20" applyFont="true" applyBorder="false" applyAlignment="true" applyProtection="false">
      <alignment horizontal="left" vertical="top" textRotation="0" wrapText="false" indent="0" shrinkToFit="false"/>
      <protection locked="true" hidden="false"/>
    </xf>
    <xf numFmtId="165" fontId="6" fillId="4" borderId="0" xfId="20" applyFont="true" applyBorder="true" applyAlignment="true" applyProtection="false">
      <alignment horizontal="left" vertical="center" textRotation="0" wrapText="false" indent="0" shrinkToFit="false"/>
      <protection locked="true" hidden="false"/>
    </xf>
    <xf numFmtId="165" fontId="41" fillId="4" borderId="0" xfId="20" applyFont="true" applyBorder="true" applyAlignment="true" applyProtection="false">
      <alignment horizontal="left" vertical="center" textRotation="0" wrapText="false" indent="0" shrinkToFit="false"/>
      <protection locked="true" hidden="false"/>
    </xf>
    <xf numFmtId="165" fontId="40" fillId="4" borderId="0" xfId="20" applyFont="true" applyBorder="false" applyAlignment="true" applyProtection="false">
      <alignment horizontal="left" vertical="center" textRotation="0" wrapText="false" indent="0" shrinkToFit="false"/>
      <protection locked="true" hidden="false"/>
    </xf>
    <xf numFmtId="165" fontId="40" fillId="4" borderId="0" xfId="20" applyFont="true" applyBorder="false" applyAlignment="true" applyProtection="false">
      <alignment horizontal="right" vertical="center" textRotation="0" wrapText="false" indent="0" shrinkToFit="false"/>
      <protection locked="true" hidden="false"/>
    </xf>
    <xf numFmtId="165" fontId="40" fillId="4" borderId="0" xfId="20" applyFont="true" applyBorder="true" applyAlignment="true" applyProtection="false">
      <alignment horizontal="center" vertical="center" textRotation="0" wrapText="false" indent="0" shrinkToFit="false"/>
      <protection locked="true" hidden="false"/>
    </xf>
    <xf numFmtId="165" fontId="36" fillId="7" borderId="73" xfId="20" applyFont="true" applyBorder="true" applyAlignment="true" applyProtection="false">
      <alignment horizontal="center" vertical="center" textRotation="0" wrapText="false" indent="0" shrinkToFit="true"/>
      <protection locked="true" hidden="false"/>
    </xf>
    <xf numFmtId="165" fontId="36" fillId="7" borderId="29" xfId="20" applyFont="true" applyBorder="true" applyAlignment="true" applyProtection="false">
      <alignment horizontal="center" vertical="center" textRotation="0" wrapText="false" indent="0" shrinkToFit="false"/>
      <protection locked="true" hidden="false"/>
    </xf>
    <xf numFmtId="165" fontId="36" fillId="7" borderId="107" xfId="20" applyFont="true" applyBorder="true" applyAlignment="true" applyProtection="false">
      <alignment horizontal="center" vertical="center" textRotation="0" wrapText="false" indent="0" shrinkToFit="false"/>
      <protection locked="true" hidden="false"/>
    </xf>
    <xf numFmtId="165" fontId="40" fillId="4" borderId="18" xfId="20" applyFont="true" applyBorder="true" applyAlignment="true" applyProtection="false">
      <alignment horizontal="center" vertical="center" textRotation="0" wrapText="false" indent="0" shrinkToFit="true"/>
      <protection locked="true" hidden="false"/>
    </xf>
    <xf numFmtId="165" fontId="40" fillId="4" borderId="1" xfId="20" applyFont="true" applyBorder="true" applyAlignment="true" applyProtection="false">
      <alignment horizontal="left" vertical="top" textRotation="0" wrapText="true" indent="0" shrinkToFit="false"/>
      <protection locked="true" hidden="false"/>
    </xf>
    <xf numFmtId="165" fontId="40" fillId="4" borderId="17" xfId="20" applyFont="true" applyBorder="true" applyAlignment="true" applyProtection="false">
      <alignment horizontal="left" vertical="top" textRotation="0" wrapText="true" indent="0" shrinkToFit="false"/>
      <protection locked="true" hidden="false"/>
    </xf>
    <xf numFmtId="165" fontId="40" fillId="4" borderId="26" xfId="20" applyFont="true" applyBorder="true" applyAlignment="true" applyProtection="false">
      <alignment horizontal="center" vertical="center" textRotation="0" wrapText="false" indent="0" shrinkToFit="true"/>
      <protection locked="true" hidden="false"/>
    </xf>
    <xf numFmtId="165" fontId="40" fillId="4" borderId="24" xfId="20" applyFont="true" applyBorder="true" applyAlignment="true" applyProtection="false">
      <alignment horizontal="left" vertical="top" textRotation="0" wrapText="true" indent="0" shrinkToFit="false"/>
      <protection locked="true" hidden="false"/>
    </xf>
    <xf numFmtId="165" fontId="40" fillId="4" borderId="25" xfId="20" applyFont="true" applyBorder="true" applyAlignment="true" applyProtection="false">
      <alignment horizontal="left" vertical="top" textRotation="0" wrapText="true" indent="0" shrinkToFit="false"/>
      <protection locked="true" hidden="false"/>
    </xf>
    <xf numFmtId="165" fontId="42" fillId="4" borderId="0" xfId="20" applyFont="true" applyBorder="true" applyAlignment="true" applyProtection="false">
      <alignment horizontal="left" vertical="top" textRotation="0" wrapText="false" indent="0" shrinkToFit="false"/>
      <protection locked="true" hidden="false"/>
    </xf>
    <xf numFmtId="165" fontId="43" fillId="4" borderId="0" xfId="20" applyFont="true" applyBorder="true" applyAlignment="true" applyProtection="false">
      <alignment horizontal="left" vertical="top" textRotation="0" wrapText="true" indent="0" shrinkToFit="false"/>
      <protection locked="true" hidden="false"/>
    </xf>
    <xf numFmtId="165" fontId="42" fillId="4" borderId="0" xfId="20" applyFont="true" applyBorder="false" applyAlignment="true" applyProtection="false">
      <alignment horizontal="left" vertical="top" textRotation="0" wrapText="false" indent="0" shrinkToFit="false"/>
      <protection locked="true" hidden="false"/>
    </xf>
    <xf numFmtId="165" fontId="41" fillId="4" borderId="0" xfId="20" applyFont="true" applyBorder="true" applyAlignment="true" applyProtection="false">
      <alignment horizontal="center" vertical="center" textRotation="0" wrapText="false" indent="0" shrinkToFit="false"/>
      <protection locked="true" hidden="false"/>
    </xf>
    <xf numFmtId="165" fontId="6" fillId="4" borderId="73" xfId="20" applyFont="true" applyBorder="true" applyAlignment="true" applyProtection="false">
      <alignment horizontal="left" vertical="center" textRotation="0" wrapText="true" indent="0" shrinkToFit="false"/>
      <protection locked="true" hidden="false"/>
    </xf>
    <xf numFmtId="165" fontId="36" fillId="4" borderId="107" xfId="20" applyFont="true" applyBorder="true" applyAlignment="true" applyProtection="false">
      <alignment horizontal="left" vertical="center" textRotation="0" wrapText="true" indent="0" shrinkToFit="false"/>
      <protection locked="true" hidden="false"/>
    </xf>
    <xf numFmtId="165" fontId="6" fillId="4" borderId="26" xfId="20" applyFont="true" applyBorder="true" applyAlignment="true" applyProtection="false">
      <alignment horizontal="left" vertical="center" textRotation="0" wrapText="true" indent="0" shrinkToFit="false"/>
      <protection locked="true" hidden="false"/>
    </xf>
    <xf numFmtId="165" fontId="36" fillId="4" borderId="25" xfId="20" applyFont="true" applyBorder="true" applyAlignment="true" applyProtection="false">
      <alignment horizontal="left" vertical="center" textRotation="0" wrapText="true" indent="0" shrinkToFit="false"/>
      <protection locked="true" hidden="false"/>
    </xf>
    <xf numFmtId="165" fontId="6" fillId="4" borderId="0" xfId="20" applyFont="true" applyBorder="false" applyAlignment="true" applyProtection="false">
      <alignment horizontal="left" vertical="center" textRotation="0" wrapText="true" indent="0" shrinkToFit="false"/>
      <protection locked="true" hidden="false"/>
    </xf>
    <xf numFmtId="165" fontId="36" fillId="4" borderId="0" xfId="20" applyFont="true" applyBorder="false" applyAlignment="true" applyProtection="false">
      <alignment horizontal="left" vertical="center" textRotation="0" wrapText="true" indent="0" shrinkToFit="false"/>
      <protection locked="true" hidden="false"/>
    </xf>
    <xf numFmtId="165" fontId="6" fillId="4" borderId="72" xfId="20" applyFont="true" applyBorder="true" applyAlignment="true" applyProtection="false">
      <alignment horizontal="center" vertical="center" textRotation="0" wrapText="true" indent="0" shrinkToFit="false"/>
      <protection locked="true" hidden="false"/>
    </xf>
    <xf numFmtId="165" fontId="6" fillId="4" borderId="56" xfId="20" applyFont="true" applyBorder="true" applyAlignment="true" applyProtection="false">
      <alignment horizontal="left" vertical="center" textRotation="0" wrapText="true" indent="0" shrinkToFit="false"/>
      <protection locked="true" hidden="false"/>
    </xf>
    <xf numFmtId="165" fontId="6" fillId="4" borderId="110" xfId="20" applyFont="true" applyBorder="true" applyAlignment="true" applyProtection="false">
      <alignment horizontal="left" vertical="top" textRotation="0" wrapText="true" indent="0" shrinkToFit="false"/>
      <protection locked="true" hidden="false"/>
    </xf>
    <xf numFmtId="165" fontId="6" fillId="4" borderId="110" xfId="20" applyFont="true" applyBorder="true" applyAlignment="true" applyProtection="false">
      <alignment horizontal="left" vertical="center" textRotation="0" wrapText="true" indent="0" shrinkToFit="false"/>
      <protection locked="true" hidden="false"/>
    </xf>
    <xf numFmtId="165" fontId="6" fillId="4" borderId="105" xfId="20" applyFont="true" applyBorder="true" applyAlignment="true" applyProtection="false">
      <alignment horizontal="left" vertical="top" textRotation="0" wrapText="true" indent="0" shrinkToFit="false"/>
      <protection locked="true" hidden="false"/>
    </xf>
    <xf numFmtId="165" fontId="6" fillId="4" borderId="0" xfId="20" applyFont="true" applyBorder="false" applyAlignment="true" applyProtection="false">
      <alignment horizontal="left" vertical="top" textRotation="0" wrapText="true" indent="0" shrinkToFit="false"/>
      <protection locked="true" hidden="false"/>
    </xf>
    <xf numFmtId="165" fontId="43" fillId="4" borderId="0" xfId="20" applyFont="true" applyBorder="false" applyAlignment="true" applyProtection="false">
      <alignment horizontal="left" vertical="top" textRotation="0" wrapText="false" indent="0" shrinkToFit="false"/>
      <protection locked="true" hidden="false"/>
    </xf>
    <xf numFmtId="165" fontId="43" fillId="4" borderId="0" xfId="20" applyFont="true" applyBorder="true" applyAlignment="true" applyProtection="false">
      <alignment horizontal="left" vertical="top" textRotation="0" wrapText="false" indent="0" shrinkToFit="false"/>
      <protection locked="true" hidden="false"/>
    </xf>
    <xf numFmtId="165" fontId="44" fillId="4" borderId="0" xfId="20" applyFont="true" applyBorder="false" applyAlignment="true" applyProtection="false">
      <alignment horizontal="center" vertical="center" textRotation="0" wrapText="false" indent="0" shrinkToFit="false"/>
      <protection locked="true" hidden="false"/>
    </xf>
    <xf numFmtId="165" fontId="42" fillId="4" borderId="0" xfId="20" applyFont="true" applyBorder="false" applyAlignment="true" applyProtection="false">
      <alignment horizontal="general" vertical="center" textRotation="0" wrapText="false" indent="0" shrinkToFit="false"/>
      <protection locked="true" hidden="false"/>
    </xf>
    <xf numFmtId="165" fontId="42" fillId="4" borderId="0" xfId="20" applyFont="true" applyBorder="false" applyAlignment="true" applyProtection="false">
      <alignment horizontal="right" vertical="center" textRotation="0" wrapText="false" indent="0" shrinkToFit="false"/>
      <protection locked="true" hidden="false"/>
    </xf>
    <xf numFmtId="165" fontId="42" fillId="4" borderId="0" xfId="20" applyFont="true" applyBorder="false" applyAlignment="true" applyProtection="false">
      <alignment horizontal="center" vertical="center" textRotation="0" wrapText="false" indent="0" shrinkToFit="false"/>
      <protection locked="true" hidden="false"/>
    </xf>
    <xf numFmtId="165" fontId="42" fillId="4" borderId="0" xfId="20" applyFont="true" applyBorder="true" applyAlignment="true" applyProtection="false">
      <alignment horizontal="center" vertical="center" textRotation="0" wrapText="false" indent="0" shrinkToFit="false"/>
      <protection locked="true" hidden="false"/>
    </xf>
    <xf numFmtId="165" fontId="42" fillId="4" borderId="0" xfId="20" applyFont="true" applyBorder="false" applyAlignment="true" applyProtection="false">
      <alignment horizontal="left" vertical="center" textRotation="0" wrapText="false" indent="0" shrinkToFit="false"/>
      <protection locked="true" hidden="false"/>
    </xf>
    <xf numFmtId="165" fontId="41" fillId="4" borderId="0" xfId="20" applyFont="true" applyBorder="true" applyAlignment="true" applyProtection="false">
      <alignment horizontal="right" vertical="bottom" textRotation="0" wrapText="false" indent="0" shrinkToFit="false"/>
      <protection locked="true" hidden="false"/>
    </xf>
    <xf numFmtId="165" fontId="40" fillId="4" borderId="0" xfId="20" applyFont="true" applyBorder="false" applyAlignment="false" applyProtection="false">
      <alignment horizontal="general" vertical="bottom" textRotation="0" wrapText="false" indent="0" shrinkToFit="false"/>
      <protection locked="true" hidden="false"/>
    </xf>
    <xf numFmtId="165" fontId="40" fillId="4" borderId="100" xfId="20" applyFont="true" applyBorder="true" applyAlignment="true" applyProtection="false">
      <alignment horizontal="left" vertical="center" textRotation="0" wrapText="false" indent="0" shrinkToFit="false"/>
      <protection locked="true" hidden="false"/>
    </xf>
    <xf numFmtId="165" fontId="43" fillId="4" borderId="0" xfId="20" applyFont="true" applyBorder="false" applyAlignment="true" applyProtection="false">
      <alignment horizontal="left" vertical="bottom" textRotation="0" wrapText="false" indent="0" shrinkToFit="false"/>
      <protection locked="true" hidden="false"/>
    </xf>
    <xf numFmtId="165" fontId="41" fillId="4" borderId="0" xfId="20" applyFont="true" applyBorder="false" applyAlignment="true" applyProtection="false">
      <alignment horizontal="right" vertical="top" textRotation="0" wrapText="false" indent="0" shrinkToFit="false"/>
      <protection locked="true" hidden="false"/>
    </xf>
    <xf numFmtId="165" fontId="43" fillId="4" borderId="100" xfId="20" applyFont="true" applyBorder="true" applyAlignment="false" applyProtection="false">
      <alignment horizontal="general" vertical="bottom" textRotation="0" wrapText="false" indent="0" shrinkToFit="false"/>
      <protection locked="true" hidden="false"/>
    </xf>
    <xf numFmtId="165" fontId="40" fillId="4" borderId="48" xfId="20" applyFont="true" applyBorder="true" applyAlignment="true" applyProtection="false">
      <alignment horizontal="left" vertical="bottom" textRotation="0" wrapText="false" indent="0" shrinkToFit="false"/>
      <protection locked="true" hidden="false"/>
    </xf>
    <xf numFmtId="165" fontId="40" fillId="4" borderId="98" xfId="20" applyFont="true" applyBorder="true" applyAlignment="true" applyProtection="false">
      <alignment horizontal="center" vertical="center" textRotation="0" wrapText="false" indent="0" shrinkToFit="false"/>
      <protection locked="true" hidden="false"/>
    </xf>
    <xf numFmtId="165" fontId="43" fillId="4" borderId="100" xfId="20" applyFont="true" applyBorder="true" applyAlignment="true" applyProtection="false">
      <alignment horizontal="center" vertical="bottom" textRotation="0" wrapText="false" indent="0" shrinkToFit="false"/>
      <protection locked="true" hidden="false"/>
    </xf>
    <xf numFmtId="165" fontId="42" fillId="4" borderId="0" xfId="20" applyFont="true" applyBorder="true" applyAlignment="true" applyProtection="false">
      <alignment horizontal="center" vertical="top" textRotation="0" wrapText="false" indent="0" shrinkToFit="false"/>
      <protection locked="true" hidden="false"/>
    </xf>
    <xf numFmtId="165" fontId="42" fillId="4" borderId="0" xfId="20" applyFont="true" applyBorder="false" applyAlignment="true" applyProtection="false">
      <alignment horizontal="center" vertical="top" textRotation="0" wrapText="false" indent="0" shrinkToFit="false"/>
      <protection locked="true" hidden="false"/>
    </xf>
    <xf numFmtId="165" fontId="6" fillId="4" borderId="0" xfId="20" applyFont="true" applyBorder="false" applyAlignment="true" applyProtection="false">
      <alignment horizontal="general" vertical="top" textRotation="0" wrapText="true" indent="0" shrinkToFit="false"/>
      <protection locked="true" hidden="false"/>
    </xf>
    <xf numFmtId="165" fontId="38" fillId="4" borderId="0" xfId="20" applyFont="true" applyBorder="false" applyAlignment="true" applyProtection="false">
      <alignment horizontal="general" vertical="top" textRotation="0" wrapText="true" indent="0" shrinkToFit="false"/>
      <protection locked="true" hidden="false"/>
    </xf>
    <xf numFmtId="165" fontId="43" fillId="4" borderId="1" xfId="20" applyFont="true" applyBorder="true" applyAlignment="true" applyProtection="false">
      <alignment horizontal="center" vertical="center" textRotation="0" wrapText="false" indent="0" shrinkToFit="false"/>
      <protection locked="true" hidden="false"/>
    </xf>
    <xf numFmtId="165" fontId="43" fillId="4" borderId="1" xfId="20" applyFont="true" applyBorder="true" applyAlignment="true" applyProtection="false">
      <alignment horizontal="left" vertical="center" textRotation="0" wrapText="false" indent="0" shrinkToFit="false"/>
      <protection locked="true" hidden="false"/>
    </xf>
    <xf numFmtId="165" fontId="36" fillId="0" borderId="0" xfId="21" applyFont="true" applyBorder="false" applyAlignment="false" applyProtection="false">
      <alignment horizontal="general" vertical="bottom" textRotation="0" wrapText="false" indent="0" shrinkToFit="false"/>
      <protection locked="true" hidden="false"/>
    </xf>
    <xf numFmtId="165" fontId="45" fillId="0" borderId="0" xfId="21" applyFont="true" applyBorder="false" applyAlignment="true" applyProtection="false">
      <alignment horizontal="general" vertical="bottom" textRotation="0" wrapText="true" indent="0" shrinkToFit="false"/>
      <protection locked="true" hidden="false"/>
    </xf>
    <xf numFmtId="165" fontId="45" fillId="0" borderId="45" xfId="21" applyFont="true" applyBorder="true" applyAlignment="true" applyProtection="false">
      <alignment horizontal="general" vertical="top" textRotation="0" wrapText="false" indent="0" shrinkToFit="false"/>
      <protection locked="true" hidden="false"/>
    </xf>
    <xf numFmtId="165" fontId="45" fillId="0" borderId="46" xfId="21" applyFont="true" applyBorder="true" applyAlignment="true" applyProtection="false">
      <alignment horizontal="general" vertical="top" textRotation="0" wrapText="true" indent="0" shrinkToFit="false"/>
      <protection locked="true" hidden="false"/>
    </xf>
    <xf numFmtId="165" fontId="45" fillId="0" borderId="10" xfId="21" applyFont="true" applyBorder="true" applyAlignment="true" applyProtection="false">
      <alignment horizontal="general" vertical="top" textRotation="0" wrapText="false" indent="0" shrinkToFit="false"/>
      <protection locked="true" hidden="false"/>
    </xf>
    <xf numFmtId="165" fontId="45" fillId="0" borderId="11" xfId="21" applyFont="true" applyBorder="true" applyAlignment="true" applyProtection="false">
      <alignment horizontal="general" vertical="top" textRotation="0" wrapText="true" indent="0" shrinkToFit="false"/>
      <protection locked="true" hidden="false"/>
    </xf>
    <xf numFmtId="165" fontId="45" fillId="0" borderId="153" xfId="21" applyFont="true" applyBorder="true" applyAlignment="true" applyProtection="false">
      <alignment horizontal="general" vertical="top" textRotation="0" wrapText="false" indent="0" shrinkToFit="false"/>
      <protection locked="true" hidden="false"/>
    </xf>
    <xf numFmtId="165" fontId="45" fillId="0" borderId="112" xfId="21" applyFont="true" applyBorder="true" applyAlignment="true" applyProtection="false">
      <alignment horizontal="general" vertical="top" textRotation="0" wrapText="true" indent="0" shrinkToFit="false"/>
      <protection locked="true" hidden="false"/>
    </xf>
    <xf numFmtId="165" fontId="45" fillId="0" borderId="0" xfId="21" applyFont="true" applyBorder="false" applyAlignment="false" applyProtection="false">
      <alignment horizontal="general" vertical="bottom" textRotation="0" wrapText="false" indent="0" shrinkToFit="false"/>
      <protection locked="true" hidden="false"/>
    </xf>
    <xf numFmtId="165" fontId="46" fillId="4" borderId="0" xfId="23" applyFont="true" applyBorder="false" applyAlignment="false" applyProtection="false">
      <alignment horizontal="general" vertical="center" textRotation="0" wrapText="false" indent="0" shrinkToFit="false"/>
      <protection locked="true" hidden="false"/>
    </xf>
    <xf numFmtId="165" fontId="47" fillId="4" borderId="0" xfId="23" applyFont="true" applyBorder="true" applyAlignment="true" applyProtection="false">
      <alignment horizontal="center" vertical="center" textRotation="0" wrapText="false" indent="0" shrinkToFit="false"/>
      <protection locked="true" hidden="false"/>
    </xf>
    <xf numFmtId="165" fontId="46" fillId="4" borderId="155" xfId="23" applyFont="true" applyBorder="true" applyAlignment="true" applyProtection="false">
      <alignment horizontal="center" vertical="center" textRotation="0" wrapText="false" indent="0" shrinkToFit="false"/>
      <protection locked="true" hidden="false"/>
    </xf>
    <xf numFmtId="165" fontId="46" fillId="4" borderId="1" xfId="23" applyFont="true" applyBorder="true" applyAlignment="true" applyProtection="false">
      <alignment horizontal="center" vertical="center" textRotation="0" wrapText="false" indent="0" shrinkToFit="false"/>
      <protection locked="true" hidden="false"/>
    </xf>
    <xf numFmtId="165" fontId="46" fillId="4" borderId="156" xfId="23" applyFont="true" applyBorder="true" applyAlignment="true" applyProtection="false">
      <alignment horizontal="center" vertical="center" textRotation="0" wrapText="false" indent="0" shrinkToFit="false"/>
      <protection locked="true" hidden="false"/>
    </xf>
    <xf numFmtId="165" fontId="48" fillId="4" borderId="157" xfId="23" applyFont="true" applyBorder="true" applyAlignment="true" applyProtection="false">
      <alignment horizontal="left" vertical="center" textRotation="0" wrapText="false" indent="0" shrinkToFit="false"/>
      <protection locked="true" hidden="false"/>
    </xf>
    <xf numFmtId="165" fontId="48" fillId="4" borderId="1" xfId="23" applyFont="true" applyBorder="true" applyAlignment="true" applyProtection="false">
      <alignment horizontal="left" vertical="center" textRotation="0" wrapText="false" indent="0" shrinkToFit="false"/>
      <protection locked="true" hidden="false"/>
    </xf>
    <xf numFmtId="165" fontId="49" fillId="4" borderId="158" xfId="23" applyFont="true" applyBorder="true" applyAlignment="true" applyProtection="false">
      <alignment horizontal="left" vertical="center" textRotation="0" wrapText="false" indent="0" shrinkToFit="false"/>
      <protection locked="true" hidden="false"/>
    </xf>
    <xf numFmtId="165" fontId="6" fillId="4" borderId="0" xfId="23" applyFont="false" applyBorder="true" applyAlignment="false" applyProtection="false">
      <alignment horizontal="general" vertical="center" textRotation="0" wrapText="false" indent="0" shrinkToFit="false"/>
      <protection locked="true" hidden="false"/>
    </xf>
  </cellXfs>
  <cellStyles count="11">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 name="標準 3" xfId="22"/>
    <cellStyle name="標準 4" xfId="23"/>
    <cellStyle name="Excel Built-in Comma [0] 1" xfId="24"/>
  </cellStyles>
  <dxfs count="1581">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fill>
        <patternFill>
          <bgColor rgb="FFFFCCFF"/>
        </patternFill>
      </fill>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ECFF"/>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DEEBF7"/>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571680</xdr:colOff>
      <xdr:row>3</xdr:row>
      <xdr:rowOff>66600</xdr:rowOff>
    </xdr:from>
    <xdr:to>
      <xdr:col>4</xdr:col>
      <xdr:colOff>647280</xdr:colOff>
      <xdr:row>4</xdr:row>
      <xdr:rowOff>227880</xdr:rowOff>
    </xdr:to>
    <xdr:sp>
      <xdr:nvSpPr>
        <xdr:cNvPr id="0" name="右中かっこ 3"/>
        <xdr:cNvSpPr/>
      </xdr:nvSpPr>
      <xdr:spPr>
        <a:xfrm>
          <a:off x="5216040" y="809640"/>
          <a:ext cx="75600" cy="418320"/>
        </a:xfrm>
        <a:prstGeom prst="rightBrace">
          <a:avLst>
            <a:gd name="adj1" fmla="val 8333"/>
            <a:gd name="adj2" fmla="val 50000"/>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181080</xdr:colOff>
      <xdr:row>56</xdr:row>
      <xdr:rowOff>181080</xdr:rowOff>
    </xdr:from>
    <xdr:to>
      <xdr:col>16</xdr:col>
      <xdr:colOff>66240</xdr:colOff>
      <xdr:row>65</xdr:row>
      <xdr:rowOff>218520</xdr:rowOff>
    </xdr:to>
    <xdr:sp>
      <xdr:nvSpPr>
        <xdr:cNvPr id="1" name="正方形/長方形 4"/>
        <xdr:cNvSpPr/>
      </xdr:nvSpPr>
      <xdr:spPr>
        <a:xfrm>
          <a:off x="289800" y="13068360"/>
          <a:ext cx="12780000" cy="2180520"/>
        </a:xfrm>
        <a:prstGeom prst="rect">
          <a:avLst/>
        </a:prstGeom>
        <a:solidFill>
          <a:srgbClr val="ffffff"/>
        </a:solidFill>
        <a:ln w="0">
          <a:solidFill>
            <a:srgbClr val="32549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Calibri"/>
            </a:rPr>
            <a:t>【留意事項】</a:t>
          </a:r>
          <a:endParaRPr b="0" lang="en-US" sz="1100" spc="-1" strike="noStrike">
            <a:latin typeface="游明朝"/>
          </a:endParaRPr>
        </a:p>
        <a:p>
          <a:pPr>
            <a:lnSpc>
              <a:spcPct val="100000"/>
            </a:lnSpc>
          </a:pPr>
          <a:r>
            <a:rPr b="0" lang="ja-JP" sz="1100" spc="-1" strike="noStrike">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100" spc="-1" strike="noStrike">
            <a:latin typeface="游明朝"/>
          </a:endParaRPr>
        </a:p>
        <a:p>
          <a:pPr>
            <a:lnSpc>
              <a:spcPct val="100000"/>
            </a:lnSpc>
          </a:pPr>
          <a:r>
            <a:rPr b="0" lang="ja-JP" sz="1100" spc="-1" strike="noStrike">
              <a:solidFill>
                <a:srgbClr val="000000"/>
              </a:solidFill>
              <a:latin typeface="Calibri"/>
            </a:rPr>
            <a:t>　（「校閲」⇒「シート保護の解除」をクリック。</a:t>
          </a:r>
          <a:r>
            <a:rPr b="0" lang="en-US" sz="1100" spc="-1" strike="noStrike">
              <a:solidFill>
                <a:srgbClr val="000000"/>
              </a:solidFill>
              <a:latin typeface="Calibri"/>
            </a:rPr>
            <a:t>PW</a:t>
          </a:r>
          <a:r>
            <a:rPr b="0" lang="ja-JP" sz="1100" spc="-1" strike="noStrike">
              <a:solidFill>
                <a:srgbClr val="000000"/>
              </a:solidFill>
              <a:latin typeface="Calibri"/>
            </a:rPr>
            <a:t>は設定していません。再度、シートを保護する場合は、「シートの保護」⇒「</a:t>
          </a:r>
          <a:r>
            <a:rPr b="0" lang="en-US" sz="1100" spc="-1" strike="noStrike">
              <a:solidFill>
                <a:srgbClr val="000000"/>
              </a:solidFill>
              <a:latin typeface="Calibri"/>
            </a:rPr>
            <a:t>OK</a:t>
          </a:r>
          <a:r>
            <a:rPr b="0" lang="ja-JP" sz="1100" spc="-1" strike="noStrike">
              <a:solidFill>
                <a:srgbClr val="000000"/>
              </a:solidFill>
              <a:latin typeface="Calibri"/>
            </a:rPr>
            <a:t>」をクリック。）</a:t>
          </a:r>
          <a:endParaRPr b="0" lang="en-US" sz="1100" spc="-1" strike="noStrike">
            <a:latin typeface="游明朝"/>
          </a:endParaRPr>
        </a:p>
        <a:p>
          <a:pPr>
            <a:lnSpc>
              <a:spcPct val="100000"/>
            </a:lnSpc>
          </a:pPr>
          <a:r>
            <a:rPr b="0" lang="ja-JP" sz="1100" spc="-1" strike="noStrike">
              <a:solidFill>
                <a:srgbClr val="000000"/>
              </a:solidFill>
              <a:latin typeface="Calibri"/>
            </a:rPr>
            <a:t>・従業者の入力行が足りない場合は、適宜、行を追加してください。その際、計算式及びプルダウンの設定に支障をきたさないよう留意してください。</a:t>
          </a:r>
          <a:endParaRPr b="0" lang="en-US" sz="1100" spc="-1" strike="noStrike">
            <a:latin typeface="游明朝"/>
          </a:endParaRPr>
        </a:p>
        <a:p>
          <a:pPr>
            <a:lnSpc>
              <a:spcPct val="100000"/>
            </a:lnSpc>
          </a:pPr>
          <a:r>
            <a:rPr b="0" lang="ja-JP" sz="1100" spc="-1" strike="noStrike">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100" spc="-1" strike="noStrike">
            <a:latin typeface="游明朝"/>
          </a:endParaRPr>
        </a:p>
        <a:p>
          <a:pPr>
            <a:lnSpc>
              <a:spcPct val="100000"/>
            </a:lnSpc>
            <a:tabLst>
              <a:tab algn="l" pos="0"/>
            </a:tabLst>
          </a:pPr>
          <a:r>
            <a:rPr b="0" lang="ja-JP" sz="1100" spc="-1" strike="noStrike">
              <a:solidFill>
                <a:srgbClr val="000000"/>
              </a:solidFill>
              <a:latin typeface="Calibri"/>
            </a:rPr>
            <a:t>・必要項目を満たしていれば、各事業所で使用するシフト表等をもって代替書類として差し支えありません。</a:t>
          </a:r>
          <a:endParaRPr b="0" lang="en-US" sz="1100" spc="-1" strike="noStrike">
            <a:latin typeface="游明朝"/>
          </a:endParaRPr>
        </a:p>
        <a:p>
          <a:pPr>
            <a:lnSpc>
              <a:spcPct val="100000"/>
            </a:lnSpc>
            <a:tabLst>
              <a:tab algn="l" pos="0"/>
            </a:tabLst>
          </a:pPr>
          <a:endParaRPr b="0" lang="en-US" sz="1100" spc="-1" strike="noStrike">
            <a:latin typeface="游明朝"/>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523800</xdr:colOff>
      <xdr:row>3</xdr:row>
      <xdr:rowOff>95400</xdr:rowOff>
    </xdr:from>
    <xdr:to>
      <xdr:col>4</xdr:col>
      <xdr:colOff>599400</xdr:colOff>
      <xdr:row>4</xdr:row>
      <xdr:rowOff>256680</xdr:rowOff>
    </xdr:to>
    <xdr:sp>
      <xdr:nvSpPr>
        <xdr:cNvPr id="17" name="右中かっこ 1"/>
        <xdr:cNvSpPr/>
      </xdr:nvSpPr>
      <xdr:spPr>
        <a:xfrm>
          <a:off x="5168160" y="838440"/>
          <a:ext cx="75600" cy="418320"/>
        </a:xfrm>
        <a:prstGeom prst="rightBrace">
          <a:avLst>
            <a:gd name="adj1" fmla="val 8333"/>
            <a:gd name="adj2" fmla="val 50000"/>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228600</xdr:colOff>
      <xdr:row>73</xdr:row>
      <xdr:rowOff>38160</xdr:rowOff>
    </xdr:from>
    <xdr:to>
      <xdr:col>16</xdr:col>
      <xdr:colOff>113760</xdr:colOff>
      <xdr:row>82</xdr:row>
      <xdr:rowOff>75600</xdr:rowOff>
    </xdr:to>
    <xdr:sp>
      <xdr:nvSpPr>
        <xdr:cNvPr id="18" name="正方形/長方形 2"/>
        <xdr:cNvSpPr/>
      </xdr:nvSpPr>
      <xdr:spPr>
        <a:xfrm>
          <a:off x="337320" y="16783200"/>
          <a:ext cx="12780000" cy="2180520"/>
        </a:xfrm>
        <a:prstGeom prst="rect">
          <a:avLst/>
        </a:prstGeom>
        <a:solidFill>
          <a:srgbClr val="ffffff"/>
        </a:solidFill>
        <a:ln w="0">
          <a:solidFill>
            <a:srgbClr val="32549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Calibri"/>
            </a:rPr>
            <a:t>【留意事項】</a:t>
          </a:r>
          <a:endParaRPr b="0" lang="en-US" sz="1100" spc="-1" strike="noStrike">
            <a:latin typeface="游明朝"/>
          </a:endParaRPr>
        </a:p>
        <a:p>
          <a:pPr>
            <a:lnSpc>
              <a:spcPct val="100000"/>
            </a:lnSpc>
          </a:pPr>
          <a:r>
            <a:rPr b="0" lang="ja-JP" sz="1100" spc="-1" strike="noStrike">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100" spc="-1" strike="noStrike">
            <a:latin typeface="游明朝"/>
          </a:endParaRPr>
        </a:p>
        <a:p>
          <a:pPr>
            <a:lnSpc>
              <a:spcPct val="100000"/>
            </a:lnSpc>
          </a:pPr>
          <a:r>
            <a:rPr b="0" lang="ja-JP" sz="1100" spc="-1" strike="noStrike">
              <a:solidFill>
                <a:srgbClr val="000000"/>
              </a:solidFill>
              <a:latin typeface="Calibri"/>
            </a:rPr>
            <a:t>　（「校閲」⇒「シート保護の解除」をクリック。</a:t>
          </a:r>
          <a:r>
            <a:rPr b="0" lang="en-US" sz="1100" spc="-1" strike="noStrike">
              <a:solidFill>
                <a:srgbClr val="000000"/>
              </a:solidFill>
              <a:latin typeface="Calibri"/>
            </a:rPr>
            <a:t>PW</a:t>
          </a:r>
          <a:r>
            <a:rPr b="0" lang="ja-JP" sz="1100" spc="-1" strike="noStrike">
              <a:solidFill>
                <a:srgbClr val="000000"/>
              </a:solidFill>
              <a:latin typeface="Calibri"/>
            </a:rPr>
            <a:t>は設定していません。再度、シートを保護する場合は、「シートの保護」⇒「</a:t>
          </a:r>
          <a:r>
            <a:rPr b="0" lang="en-US" sz="1100" spc="-1" strike="noStrike">
              <a:solidFill>
                <a:srgbClr val="000000"/>
              </a:solidFill>
              <a:latin typeface="Calibri"/>
            </a:rPr>
            <a:t>OK</a:t>
          </a:r>
          <a:r>
            <a:rPr b="0" lang="ja-JP" sz="1100" spc="-1" strike="noStrike">
              <a:solidFill>
                <a:srgbClr val="000000"/>
              </a:solidFill>
              <a:latin typeface="Calibri"/>
            </a:rPr>
            <a:t>」をクリック。）</a:t>
          </a:r>
          <a:endParaRPr b="0" lang="en-US" sz="1100" spc="-1" strike="noStrike">
            <a:latin typeface="游明朝"/>
          </a:endParaRPr>
        </a:p>
        <a:p>
          <a:pPr>
            <a:lnSpc>
              <a:spcPct val="100000"/>
            </a:lnSpc>
          </a:pPr>
          <a:r>
            <a:rPr b="0" lang="ja-JP" sz="1100" spc="-1" strike="noStrike">
              <a:solidFill>
                <a:srgbClr val="000000"/>
              </a:solidFill>
              <a:latin typeface="Calibri"/>
            </a:rPr>
            <a:t>・従業者の入力行が足りない場合は、適宜、行を追加してください。その際、計算式及びプルダウンの設定に支障をきたさないよう留意してください。</a:t>
          </a:r>
          <a:endParaRPr b="0" lang="en-US" sz="1100" spc="-1" strike="noStrike">
            <a:latin typeface="游明朝"/>
          </a:endParaRPr>
        </a:p>
        <a:p>
          <a:pPr>
            <a:lnSpc>
              <a:spcPct val="100000"/>
            </a:lnSpc>
          </a:pPr>
          <a:r>
            <a:rPr b="0" lang="ja-JP" sz="1100" spc="-1" strike="noStrike">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100" spc="-1" strike="noStrike">
            <a:latin typeface="游明朝"/>
          </a:endParaRPr>
        </a:p>
        <a:p>
          <a:pPr>
            <a:lnSpc>
              <a:spcPct val="100000"/>
            </a:lnSpc>
            <a:tabLst>
              <a:tab algn="l" pos="0"/>
            </a:tabLst>
          </a:pPr>
          <a:r>
            <a:rPr b="0" lang="ja-JP" sz="1100" spc="-1" strike="noStrike">
              <a:solidFill>
                <a:srgbClr val="000000"/>
              </a:solidFill>
              <a:latin typeface="Calibri"/>
            </a:rPr>
            <a:t>・必要項目を満たしていれば、各事業所で使用するシフト表等をもって代替書類として差し支えありません。</a:t>
          </a:r>
          <a:endParaRPr b="0" lang="en-US" sz="1100" spc="-1" strike="noStrike">
            <a:latin typeface="游明朝"/>
          </a:endParaRPr>
        </a:p>
        <a:p>
          <a:pPr>
            <a:lnSpc>
              <a:spcPct val="100000"/>
            </a:lnSpc>
            <a:tabLst>
              <a:tab algn="l" pos="0"/>
            </a:tabLst>
          </a:pPr>
          <a:endParaRPr b="0" lang="en-US" sz="1100" spc="-1" strike="noStrike">
            <a:latin typeface="游明朝"/>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419040</xdr:colOff>
      <xdr:row>42</xdr:row>
      <xdr:rowOff>266760</xdr:rowOff>
    </xdr:from>
    <xdr:to>
      <xdr:col>22</xdr:col>
      <xdr:colOff>3466440</xdr:colOff>
      <xdr:row>56</xdr:row>
      <xdr:rowOff>266040</xdr:rowOff>
    </xdr:to>
    <xdr:sp>
      <xdr:nvSpPr>
        <xdr:cNvPr id="19" name="正方形/長方形 1"/>
        <xdr:cNvSpPr/>
      </xdr:nvSpPr>
      <xdr:spPr>
        <a:xfrm>
          <a:off x="542160" y="14268600"/>
          <a:ext cx="17794080" cy="4666320"/>
        </a:xfrm>
        <a:prstGeom prst="rect">
          <a:avLst/>
        </a:prstGeom>
        <a:solidFill>
          <a:srgbClr val="ffffff"/>
        </a:solidFill>
        <a:ln w="0">
          <a:solidFill>
            <a:srgbClr val="32549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1600" spc="-1" strike="noStrike">
              <a:solidFill>
                <a:srgbClr val="000000"/>
              </a:solidFill>
              <a:latin typeface="游明朝"/>
            </a:rPr>
            <a:t>平成</a:t>
          </a:r>
          <a:r>
            <a:rPr b="0" lang="en-US" sz="1600" spc="-1" strike="noStrike">
              <a:solidFill>
                <a:srgbClr val="000000"/>
              </a:solidFill>
              <a:latin typeface="游明朝"/>
            </a:rPr>
            <a:t>24</a:t>
          </a:r>
          <a:r>
            <a:rPr b="0" lang="ja-JP" sz="1600" spc="-1" strike="noStrike">
              <a:solidFill>
                <a:srgbClr val="000000"/>
              </a:solidFill>
              <a:latin typeface="游明朝"/>
            </a:rPr>
            <a:t>年度介護報酬改定に関する</a:t>
          </a:r>
          <a:r>
            <a:rPr b="0" lang="en-US" sz="1600" spc="-1" strike="noStrike">
              <a:solidFill>
                <a:srgbClr val="000000"/>
              </a:solidFill>
              <a:latin typeface="游明朝"/>
            </a:rPr>
            <a:t>Q&amp;A</a:t>
          </a:r>
          <a:r>
            <a:rPr b="0" lang="ja-JP" sz="1600" spc="-1" strike="noStrike">
              <a:solidFill>
                <a:srgbClr val="000000"/>
              </a:solidFill>
              <a:latin typeface="游明朝"/>
            </a:rPr>
            <a:t>（</a:t>
          </a:r>
          <a:r>
            <a:rPr b="0" lang="en-US" sz="1600" spc="-1" strike="noStrike">
              <a:solidFill>
                <a:srgbClr val="000000"/>
              </a:solidFill>
              <a:latin typeface="游明朝"/>
            </a:rPr>
            <a:t>Vol.1</a:t>
          </a:r>
          <a:r>
            <a:rPr b="0" lang="ja-JP" sz="1600" spc="-1" strike="noStrike">
              <a:solidFill>
                <a:srgbClr val="000000"/>
              </a:solidFill>
              <a:latin typeface="游明朝"/>
            </a:rPr>
            <a:t>）（平成</a:t>
          </a:r>
          <a:r>
            <a:rPr b="0" lang="en-US" sz="1600" spc="-1" strike="noStrike">
              <a:solidFill>
                <a:srgbClr val="000000"/>
              </a:solidFill>
              <a:latin typeface="游明朝"/>
            </a:rPr>
            <a:t>24</a:t>
          </a:r>
          <a:r>
            <a:rPr b="0" lang="ja-JP" sz="1600" spc="-1" strike="noStrike">
              <a:solidFill>
                <a:srgbClr val="000000"/>
              </a:solidFill>
              <a:latin typeface="游明朝"/>
            </a:rPr>
            <a:t>年</a:t>
          </a:r>
          <a:r>
            <a:rPr b="0" lang="en-US" sz="1600" spc="-1" strike="noStrike">
              <a:solidFill>
                <a:srgbClr val="000000"/>
              </a:solidFill>
              <a:latin typeface="游明朝"/>
            </a:rPr>
            <a:t>3</a:t>
          </a:r>
          <a:r>
            <a:rPr b="0" lang="ja-JP" sz="1600" spc="-1" strike="noStrike">
              <a:solidFill>
                <a:srgbClr val="000000"/>
              </a:solidFill>
              <a:latin typeface="游明朝"/>
            </a:rPr>
            <a:t>月</a:t>
          </a:r>
          <a:r>
            <a:rPr b="0" lang="en-US" sz="1600" spc="-1" strike="noStrike">
              <a:solidFill>
                <a:srgbClr val="000000"/>
              </a:solidFill>
              <a:latin typeface="游明朝"/>
            </a:rPr>
            <a:t>16</a:t>
          </a:r>
          <a:r>
            <a:rPr b="0" lang="ja-JP" sz="1600" spc="-1" strike="noStrike">
              <a:solidFill>
                <a:srgbClr val="000000"/>
              </a:solidFill>
              <a:latin typeface="游明朝"/>
            </a:rPr>
            <a:t>日）</a:t>
          </a:r>
          <a:endParaRPr b="0" lang="en-US" sz="1600" spc="-1" strike="noStrike">
            <a:latin typeface="游明朝"/>
          </a:endParaRPr>
        </a:p>
        <a:p>
          <a:pPr>
            <a:lnSpc>
              <a:spcPct val="100000"/>
            </a:lnSpc>
          </a:pPr>
          <a:r>
            <a:rPr b="0" lang="ja-JP" sz="1600" spc="-1" strike="noStrike">
              <a:solidFill>
                <a:srgbClr val="000000"/>
              </a:solidFill>
              <a:latin typeface="游明朝"/>
            </a:rPr>
            <a:t>問</a:t>
          </a:r>
          <a:r>
            <a:rPr b="0" lang="en-US" sz="1600" spc="-1" strike="noStrike">
              <a:solidFill>
                <a:srgbClr val="000000"/>
              </a:solidFill>
              <a:latin typeface="游明朝"/>
            </a:rPr>
            <a:t>63</a:t>
          </a:r>
          <a:r>
            <a:rPr b="0" lang="ja-JP" sz="1600" spc="-1" strike="noStrike">
              <a:solidFill>
                <a:srgbClr val="000000"/>
              </a:solidFill>
              <a:latin typeface="游明朝"/>
            </a:rPr>
            <a:t>　通所介護において、確保すべき従業者の勤務延時間数は、実労働時間しか算入できないのか。休憩時間はどのように取扱うのか。</a:t>
          </a:r>
          <a:endParaRPr b="0" lang="en-US" sz="1600" spc="-1" strike="noStrike">
            <a:latin typeface="游明朝"/>
          </a:endParaRPr>
        </a:p>
        <a:p>
          <a:pPr>
            <a:lnSpc>
              <a:spcPct val="100000"/>
            </a:lnSpc>
          </a:pPr>
          <a:r>
            <a:rPr b="0" lang="ja-JP" sz="1600" spc="-1" strike="noStrike">
              <a:solidFill>
                <a:srgbClr val="000000"/>
              </a:solidFill>
              <a:latin typeface="游明朝"/>
            </a:rPr>
            <a:t>（答）労働基準法第</a:t>
          </a:r>
          <a:r>
            <a:rPr b="0" lang="en-US" sz="1600" spc="-1" strike="noStrike">
              <a:solidFill>
                <a:srgbClr val="000000"/>
              </a:solidFill>
              <a:latin typeface="游明朝"/>
            </a:rPr>
            <a:t>34 </a:t>
          </a:r>
          <a:r>
            <a:rPr b="0" lang="ja-JP" sz="1600" spc="-1" strike="noStrike">
              <a:solidFill>
                <a:srgbClr val="000000"/>
              </a:solidFill>
              <a:latin typeface="游明朝"/>
            </a:rPr>
            <a:t>条において最低限確保すべきとされている程度の休憩時間については、確保すべき勤務延時間数に含めて差し支えない。ただし、その場合においても、居宅基準第</a:t>
          </a:r>
          <a:r>
            <a:rPr b="0" lang="en-US" sz="1600" spc="-1" strike="noStrike">
              <a:solidFill>
                <a:srgbClr val="000000"/>
              </a:solidFill>
              <a:latin typeface="游明朝"/>
            </a:rPr>
            <a:t>93 </a:t>
          </a:r>
          <a:r>
            <a:rPr b="0" lang="ja-JP" sz="1600" spc="-1" strike="noStrike">
              <a:solidFill>
                <a:srgbClr val="000000"/>
              </a:solidFill>
              <a:latin typeface="游明朝"/>
            </a:rPr>
            <a:t>条第</a:t>
          </a:r>
          <a:r>
            <a:rPr b="0" lang="en-US" sz="1600" spc="-1" strike="noStrike">
              <a:solidFill>
                <a:srgbClr val="000000"/>
              </a:solidFill>
              <a:latin typeface="游明朝"/>
            </a:rPr>
            <a:t>3 </a:t>
          </a:r>
          <a:r>
            <a:rPr b="0" lang="ja-JP" sz="1600" spc="-1" strike="noStrike">
              <a:solidFill>
                <a:srgbClr val="000000"/>
              </a:solidFill>
              <a:latin typeface="游明朝"/>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b="0" lang="en-US" sz="1600" spc="-1" strike="noStrike">
              <a:solidFill>
                <a:srgbClr val="000000"/>
              </a:solidFill>
              <a:latin typeface="游明朝"/>
            </a:rPr>
            <a:t>93 </a:t>
          </a:r>
          <a:r>
            <a:rPr b="0" lang="ja-JP" sz="1600" spc="-1" strike="noStrike">
              <a:solidFill>
                <a:srgbClr val="000000"/>
              </a:solidFill>
              <a:latin typeface="游明朝"/>
            </a:rPr>
            <a:t>条第</a:t>
          </a:r>
          <a:r>
            <a:rPr b="0" lang="en-US" sz="1600" spc="-1" strike="noStrike">
              <a:solidFill>
                <a:srgbClr val="000000"/>
              </a:solidFill>
              <a:latin typeface="游明朝"/>
            </a:rPr>
            <a:t>1 </a:t>
          </a:r>
          <a:r>
            <a:rPr b="0" lang="ja-JP" sz="1600" spc="-1" strike="noStrike">
              <a:solidFill>
                <a:srgbClr val="000000"/>
              </a:solidFill>
              <a:latin typeface="游明朝"/>
            </a:rPr>
            <a:t>項第</a:t>
          </a:r>
          <a:r>
            <a:rPr b="0" lang="en-US" sz="1600" spc="-1" strike="noStrike">
              <a:solidFill>
                <a:srgbClr val="000000"/>
              </a:solidFill>
              <a:latin typeface="游明朝"/>
            </a:rPr>
            <a:t>1 </a:t>
          </a:r>
          <a:r>
            <a:rPr b="0" lang="ja-JP" sz="1600" spc="-1" strike="noStrike">
              <a:solidFill>
                <a:srgbClr val="000000"/>
              </a:solidFill>
              <a:latin typeface="游明朝"/>
            </a:rPr>
            <a:t>号の生活相談員又は同項第</a:t>
          </a:r>
          <a:r>
            <a:rPr b="0" lang="en-US" sz="1600" spc="-1" strike="noStrike">
              <a:solidFill>
                <a:srgbClr val="000000"/>
              </a:solidFill>
              <a:latin typeface="游明朝"/>
            </a:rPr>
            <a:t>2 </a:t>
          </a:r>
          <a:r>
            <a:rPr b="0" lang="ja-JP" sz="1600" spc="-1" strike="noStrike">
              <a:solidFill>
                <a:srgbClr val="000000"/>
              </a:solidFill>
              <a:latin typeface="游明朝"/>
            </a:rPr>
            <a:t>号の看護職員）が配置されていれば、居宅基準第</a:t>
          </a:r>
          <a:r>
            <a:rPr b="0" lang="en-US" sz="1600" spc="-1" strike="noStrike">
              <a:solidFill>
                <a:srgbClr val="000000"/>
              </a:solidFill>
              <a:latin typeface="游明朝"/>
            </a:rPr>
            <a:t>93 </a:t>
          </a:r>
          <a:r>
            <a:rPr b="0" lang="ja-JP" sz="1600" spc="-1" strike="noStrike">
              <a:solidFill>
                <a:srgbClr val="000000"/>
              </a:solidFill>
              <a:latin typeface="游明朝"/>
            </a:rPr>
            <a:t>条第</a:t>
          </a:r>
          <a:r>
            <a:rPr b="0" lang="en-US" sz="1600" spc="-1" strike="noStrike">
              <a:solidFill>
                <a:srgbClr val="000000"/>
              </a:solidFill>
              <a:latin typeface="游明朝"/>
            </a:rPr>
            <a:t>3 </a:t>
          </a:r>
          <a:r>
            <a:rPr b="0" lang="ja-JP" sz="1600" spc="-1" strike="noStrike">
              <a:solidFill>
                <a:srgbClr val="000000"/>
              </a:solidFill>
              <a:latin typeface="游明朝"/>
            </a:rPr>
            <a:t>項の規定を満たすものとして取り扱って差し支えない。</a:t>
          </a:r>
          <a:endParaRPr b="0" lang="en-US" sz="1600" spc="-1" strike="noStrike">
            <a:latin typeface="游明朝"/>
          </a:endParaRPr>
        </a:p>
        <a:p>
          <a:pPr>
            <a:lnSpc>
              <a:spcPct val="100000"/>
            </a:lnSpc>
          </a:pPr>
          <a:r>
            <a:rPr b="0" lang="ja-JP" sz="1600" spc="-1" strike="noStrike">
              <a:solidFill>
                <a:srgbClr val="000000"/>
              </a:solidFill>
              <a:latin typeface="游明朝"/>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endParaRPr b="0" lang="en-US" sz="1600" spc="-1" strike="noStrike">
            <a:latin typeface="游明朝"/>
          </a:endParaRPr>
        </a:p>
        <a:p>
          <a:pPr>
            <a:lnSpc>
              <a:spcPct val="100000"/>
            </a:lnSpc>
          </a:pPr>
          <a:r>
            <a:rPr b="0" lang="ja-JP" sz="1600" spc="-1" strike="noStrike">
              <a:solidFill>
                <a:srgbClr val="000000"/>
              </a:solidFill>
              <a:latin typeface="游明朝"/>
            </a:rPr>
            <a:t>　なお、管理者は従業者の雇用管理を一元的に行うものとされていることから、休憩時間の取得等について労働関係法規を遵守すること。</a:t>
          </a:r>
          <a:endParaRPr b="0" lang="en-US" sz="1600" spc="-1" strike="noStrike">
            <a:latin typeface="游明朝"/>
          </a:endParaRPr>
        </a:p>
        <a:p>
          <a:pPr>
            <a:lnSpc>
              <a:spcPct val="100000"/>
            </a:lnSpc>
          </a:pPr>
          <a:r>
            <a:rPr b="0" lang="ja-JP" sz="1600" spc="-1" strike="noStrike">
              <a:solidFill>
                <a:srgbClr val="000000"/>
              </a:solidFill>
              <a:latin typeface="游明朝"/>
            </a:rPr>
            <a:t>　認知症対応型通所介護についても同様の考え方とする。</a:t>
          </a:r>
          <a:endParaRPr b="0" lang="en-US" sz="1600" spc="-1" strike="noStrike">
            <a:latin typeface="游明朝"/>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380880</xdr:colOff>
      <xdr:row>3</xdr:row>
      <xdr:rowOff>85680</xdr:rowOff>
    </xdr:from>
    <xdr:to>
      <xdr:col>4</xdr:col>
      <xdr:colOff>456480</xdr:colOff>
      <xdr:row>4</xdr:row>
      <xdr:rowOff>246960</xdr:rowOff>
    </xdr:to>
    <xdr:sp>
      <xdr:nvSpPr>
        <xdr:cNvPr id="20" name="右中かっこ 1"/>
        <xdr:cNvSpPr/>
      </xdr:nvSpPr>
      <xdr:spPr>
        <a:xfrm>
          <a:off x="5449320" y="828720"/>
          <a:ext cx="75600" cy="418320"/>
        </a:xfrm>
        <a:prstGeom prst="rightBrace">
          <a:avLst>
            <a:gd name="adj1" fmla="val 8333"/>
            <a:gd name="adj2" fmla="val 50000"/>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85680</xdr:colOff>
      <xdr:row>72</xdr:row>
      <xdr:rowOff>38160</xdr:rowOff>
    </xdr:from>
    <xdr:to>
      <xdr:col>15</xdr:col>
      <xdr:colOff>275400</xdr:colOff>
      <xdr:row>81</xdr:row>
      <xdr:rowOff>94680</xdr:rowOff>
    </xdr:to>
    <xdr:sp>
      <xdr:nvSpPr>
        <xdr:cNvPr id="21" name="正方形/長方形 2"/>
        <xdr:cNvSpPr/>
      </xdr:nvSpPr>
      <xdr:spPr>
        <a:xfrm>
          <a:off x="231840" y="16506720"/>
          <a:ext cx="12774600" cy="2104560"/>
        </a:xfrm>
        <a:prstGeom prst="rect">
          <a:avLst/>
        </a:prstGeom>
        <a:solidFill>
          <a:srgbClr val="ffffff"/>
        </a:solidFill>
        <a:ln w="0">
          <a:solidFill>
            <a:srgbClr val="32549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Calibri"/>
            </a:rPr>
            <a:t>【留意事項】</a:t>
          </a:r>
          <a:endParaRPr b="0" lang="en-US" sz="1100" spc="-1" strike="noStrike">
            <a:latin typeface="游明朝"/>
          </a:endParaRPr>
        </a:p>
        <a:p>
          <a:pPr>
            <a:lnSpc>
              <a:spcPct val="100000"/>
            </a:lnSpc>
          </a:pPr>
          <a:r>
            <a:rPr b="0" lang="ja-JP" sz="1100" spc="-1" strike="noStrike">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100" spc="-1" strike="noStrike">
            <a:latin typeface="游明朝"/>
          </a:endParaRPr>
        </a:p>
        <a:p>
          <a:pPr>
            <a:lnSpc>
              <a:spcPct val="100000"/>
            </a:lnSpc>
          </a:pPr>
          <a:r>
            <a:rPr b="0" lang="ja-JP" sz="1100" spc="-1" strike="noStrike">
              <a:solidFill>
                <a:srgbClr val="000000"/>
              </a:solidFill>
              <a:latin typeface="Calibri"/>
            </a:rPr>
            <a:t>　（「校閲」⇒「シート保護の解除」をクリック。</a:t>
          </a:r>
          <a:r>
            <a:rPr b="0" lang="en-US" sz="1100" spc="-1" strike="noStrike">
              <a:solidFill>
                <a:srgbClr val="000000"/>
              </a:solidFill>
              <a:latin typeface="Calibri"/>
            </a:rPr>
            <a:t>PW</a:t>
          </a:r>
          <a:r>
            <a:rPr b="0" lang="ja-JP" sz="1100" spc="-1" strike="noStrike">
              <a:solidFill>
                <a:srgbClr val="000000"/>
              </a:solidFill>
              <a:latin typeface="Calibri"/>
            </a:rPr>
            <a:t>は設定していません。再度、シートを保護する場合は、「シートの保護」⇒「</a:t>
          </a:r>
          <a:r>
            <a:rPr b="0" lang="en-US" sz="1100" spc="-1" strike="noStrike">
              <a:solidFill>
                <a:srgbClr val="000000"/>
              </a:solidFill>
              <a:latin typeface="Calibri"/>
            </a:rPr>
            <a:t>OK</a:t>
          </a:r>
          <a:r>
            <a:rPr b="0" lang="ja-JP" sz="1100" spc="-1" strike="noStrike">
              <a:solidFill>
                <a:srgbClr val="000000"/>
              </a:solidFill>
              <a:latin typeface="Calibri"/>
            </a:rPr>
            <a:t>」をクリック。）</a:t>
          </a:r>
          <a:endParaRPr b="0" lang="en-US" sz="1100" spc="-1" strike="noStrike">
            <a:latin typeface="游明朝"/>
          </a:endParaRPr>
        </a:p>
        <a:p>
          <a:pPr>
            <a:lnSpc>
              <a:spcPct val="100000"/>
            </a:lnSpc>
          </a:pPr>
          <a:r>
            <a:rPr b="0" lang="ja-JP" sz="1100" spc="-1" strike="noStrike">
              <a:solidFill>
                <a:srgbClr val="000000"/>
              </a:solidFill>
              <a:latin typeface="Calibri"/>
            </a:rPr>
            <a:t>・従業者の入力行が足りない場合は、適宜、行を追加してください。その際、計算式及びプルダウンの設定に支障をきたさないよう留意してください。</a:t>
          </a:r>
          <a:endParaRPr b="0" lang="en-US" sz="1100" spc="-1" strike="noStrike">
            <a:latin typeface="游明朝"/>
          </a:endParaRPr>
        </a:p>
        <a:p>
          <a:pPr>
            <a:lnSpc>
              <a:spcPct val="100000"/>
            </a:lnSpc>
          </a:pPr>
          <a:r>
            <a:rPr b="0" lang="ja-JP" sz="1100" spc="-1" strike="noStrike">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100" spc="-1" strike="noStrike">
            <a:latin typeface="游明朝"/>
          </a:endParaRPr>
        </a:p>
        <a:p>
          <a:pPr>
            <a:lnSpc>
              <a:spcPct val="100000"/>
            </a:lnSpc>
            <a:tabLst>
              <a:tab algn="l" pos="0"/>
            </a:tabLst>
          </a:pPr>
          <a:r>
            <a:rPr b="0" lang="ja-JP" sz="1100" spc="-1" strike="noStrike">
              <a:solidFill>
                <a:srgbClr val="000000"/>
              </a:solidFill>
              <a:latin typeface="Calibri"/>
            </a:rPr>
            <a:t>・必要項目を満たしていれば、各事業所で使用するシフト表等をもって代替書類として差し支えありません。</a:t>
          </a:r>
          <a:endParaRPr b="0" lang="en-US" sz="1100" spc="-1" strike="noStrike">
            <a:latin typeface="游明朝"/>
          </a:endParaRPr>
        </a:p>
        <a:p>
          <a:pPr>
            <a:lnSpc>
              <a:spcPct val="100000"/>
            </a:lnSpc>
            <a:tabLst>
              <a:tab algn="l" pos="0"/>
            </a:tabLst>
          </a:pPr>
          <a:endParaRPr b="0" lang="en-US" sz="1100" spc="-1" strike="noStrike">
            <a:latin typeface="游明朝"/>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380880</xdr:colOff>
      <xdr:row>3</xdr:row>
      <xdr:rowOff>85680</xdr:rowOff>
    </xdr:from>
    <xdr:to>
      <xdr:col>4</xdr:col>
      <xdr:colOff>456480</xdr:colOff>
      <xdr:row>4</xdr:row>
      <xdr:rowOff>246960</xdr:rowOff>
    </xdr:to>
    <xdr:sp>
      <xdr:nvSpPr>
        <xdr:cNvPr id="22" name="右中かっこ 1"/>
        <xdr:cNvSpPr/>
      </xdr:nvSpPr>
      <xdr:spPr>
        <a:xfrm>
          <a:off x="5449320" y="828720"/>
          <a:ext cx="75600" cy="418320"/>
        </a:xfrm>
        <a:prstGeom prst="rightBrace">
          <a:avLst>
            <a:gd name="adj1" fmla="val 8333"/>
            <a:gd name="adj2" fmla="val 50000"/>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85680</xdr:colOff>
      <xdr:row>64</xdr:row>
      <xdr:rowOff>123840</xdr:rowOff>
    </xdr:from>
    <xdr:to>
      <xdr:col>15</xdr:col>
      <xdr:colOff>275400</xdr:colOff>
      <xdr:row>73</xdr:row>
      <xdr:rowOff>180360</xdr:rowOff>
    </xdr:to>
    <xdr:sp>
      <xdr:nvSpPr>
        <xdr:cNvPr id="23" name="正方形/長方形 2"/>
        <xdr:cNvSpPr/>
      </xdr:nvSpPr>
      <xdr:spPr>
        <a:xfrm>
          <a:off x="231840" y="14839920"/>
          <a:ext cx="12774600" cy="2104560"/>
        </a:xfrm>
        <a:prstGeom prst="rect">
          <a:avLst/>
        </a:prstGeom>
        <a:solidFill>
          <a:srgbClr val="ffffff"/>
        </a:solidFill>
        <a:ln w="0">
          <a:solidFill>
            <a:srgbClr val="32549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Calibri"/>
            </a:rPr>
            <a:t>【留意事項】</a:t>
          </a:r>
          <a:endParaRPr b="0" lang="en-US" sz="1100" spc="-1" strike="noStrike">
            <a:latin typeface="游明朝"/>
          </a:endParaRPr>
        </a:p>
        <a:p>
          <a:pPr>
            <a:lnSpc>
              <a:spcPct val="100000"/>
            </a:lnSpc>
          </a:pPr>
          <a:r>
            <a:rPr b="0" lang="ja-JP" sz="1100" spc="-1" strike="noStrike">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100" spc="-1" strike="noStrike">
            <a:latin typeface="游明朝"/>
          </a:endParaRPr>
        </a:p>
        <a:p>
          <a:pPr>
            <a:lnSpc>
              <a:spcPct val="100000"/>
            </a:lnSpc>
          </a:pPr>
          <a:r>
            <a:rPr b="0" lang="ja-JP" sz="1100" spc="-1" strike="noStrike">
              <a:solidFill>
                <a:srgbClr val="000000"/>
              </a:solidFill>
              <a:latin typeface="Calibri"/>
            </a:rPr>
            <a:t>　（「校閲」⇒「シート保護の解除」をクリック。</a:t>
          </a:r>
          <a:r>
            <a:rPr b="0" lang="en-US" sz="1100" spc="-1" strike="noStrike">
              <a:solidFill>
                <a:srgbClr val="000000"/>
              </a:solidFill>
              <a:latin typeface="Calibri"/>
            </a:rPr>
            <a:t>PW</a:t>
          </a:r>
          <a:r>
            <a:rPr b="0" lang="ja-JP" sz="1100" spc="-1" strike="noStrike">
              <a:solidFill>
                <a:srgbClr val="000000"/>
              </a:solidFill>
              <a:latin typeface="Calibri"/>
            </a:rPr>
            <a:t>は設定していません。再度、シートを保護する場合は、「シートの保護」⇒「</a:t>
          </a:r>
          <a:r>
            <a:rPr b="0" lang="en-US" sz="1100" spc="-1" strike="noStrike">
              <a:solidFill>
                <a:srgbClr val="000000"/>
              </a:solidFill>
              <a:latin typeface="Calibri"/>
            </a:rPr>
            <a:t>OK</a:t>
          </a:r>
          <a:r>
            <a:rPr b="0" lang="ja-JP" sz="1100" spc="-1" strike="noStrike">
              <a:solidFill>
                <a:srgbClr val="000000"/>
              </a:solidFill>
              <a:latin typeface="Calibri"/>
            </a:rPr>
            <a:t>」をクリック。）</a:t>
          </a:r>
          <a:endParaRPr b="0" lang="en-US" sz="1100" spc="-1" strike="noStrike">
            <a:latin typeface="游明朝"/>
          </a:endParaRPr>
        </a:p>
        <a:p>
          <a:pPr>
            <a:lnSpc>
              <a:spcPct val="100000"/>
            </a:lnSpc>
          </a:pPr>
          <a:r>
            <a:rPr b="0" lang="ja-JP" sz="1100" spc="-1" strike="noStrike">
              <a:solidFill>
                <a:srgbClr val="000000"/>
              </a:solidFill>
              <a:latin typeface="Calibri"/>
            </a:rPr>
            <a:t>・従業者の入力行が足りない場合は、適宜、行を追加してください。その際、計算式及びプルダウンの設定に支障をきたさないよう留意してください。</a:t>
          </a:r>
          <a:endParaRPr b="0" lang="en-US" sz="1100" spc="-1" strike="noStrike">
            <a:latin typeface="游明朝"/>
          </a:endParaRPr>
        </a:p>
        <a:p>
          <a:pPr>
            <a:lnSpc>
              <a:spcPct val="100000"/>
            </a:lnSpc>
          </a:pPr>
          <a:r>
            <a:rPr b="0" lang="ja-JP" sz="1100" spc="-1" strike="noStrike">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100" spc="-1" strike="noStrike">
            <a:latin typeface="游明朝"/>
          </a:endParaRPr>
        </a:p>
        <a:p>
          <a:pPr>
            <a:lnSpc>
              <a:spcPct val="100000"/>
            </a:lnSpc>
            <a:tabLst>
              <a:tab algn="l" pos="0"/>
            </a:tabLst>
          </a:pPr>
          <a:r>
            <a:rPr b="0" lang="ja-JP" sz="1100" spc="-1" strike="noStrike">
              <a:solidFill>
                <a:srgbClr val="000000"/>
              </a:solidFill>
              <a:latin typeface="Calibri"/>
            </a:rPr>
            <a:t>・必要項目を満たしていれば、各事業所で使用するシフト表等をもって代替書類として差し支えありません。</a:t>
          </a:r>
          <a:endParaRPr b="0" lang="en-US" sz="1100" spc="-1" strike="noStrike">
            <a:latin typeface="游明朝"/>
          </a:endParaRPr>
        </a:p>
        <a:p>
          <a:pPr>
            <a:lnSpc>
              <a:spcPct val="100000"/>
            </a:lnSpc>
            <a:tabLst>
              <a:tab algn="l" pos="0"/>
            </a:tabLst>
          </a:pPr>
          <a:endParaRPr b="0" lang="en-US" sz="1100" spc="-1" strike="noStrike">
            <a:latin typeface="游明朝"/>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352440</xdr:colOff>
      <xdr:row>3</xdr:row>
      <xdr:rowOff>38160</xdr:rowOff>
    </xdr:from>
    <xdr:to>
      <xdr:col>3</xdr:col>
      <xdr:colOff>532800</xdr:colOff>
      <xdr:row>4</xdr:row>
      <xdr:rowOff>199440</xdr:rowOff>
    </xdr:to>
    <xdr:sp>
      <xdr:nvSpPr>
        <xdr:cNvPr id="24" name="右中かっこ 1"/>
        <xdr:cNvSpPr/>
      </xdr:nvSpPr>
      <xdr:spPr>
        <a:xfrm>
          <a:off x="5167080" y="781200"/>
          <a:ext cx="180360" cy="418320"/>
        </a:xfrm>
        <a:prstGeom prst="rightBrace">
          <a:avLst>
            <a:gd name="adj1" fmla="val 8333"/>
            <a:gd name="adj2" fmla="val 50000"/>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0</xdr:col>
      <xdr:colOff>142920</xdr:colOff>
      <xdr:row>66</xdr:row>
      <xdr:rowOff>19080</xdr:rowOff>
    </xdr:from>
    <xdr:to>
      <xdr:col>14</xdr:col>
      <xdr:colOff>437400</xdr:colOff>
      <xdr:row>74</xdr:row>
      <xdr:rowOff>199440</xdr:rowOff>
    </xdr:to>
    <xdr:sp>
      <xdr:nvSpPr>
        <xdr:cNvPr id="25" name="正方形/長方形 2"/>
        <xdr:cNvSpPr/>
      </xdr:nvSpPr>
      <xdr:spPr>
        <a:xfrm>
          <a:off x="142920" y="16963920"/>
          <a:ext cx="12771720" cy="2152080"/>
        </a:xfrm>
        <a:prstGeom prst="rect">
          <a:avLst/>
        </a:prstGeom>
        <a:solidFill>
          <a:srgbClr val="ffffff"/>
        </a:solidFill>
        <a:ln w="0">
          <a:solidFill>
            <a:srgbClr val="32549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Calibri"/>
            </a:rPr>
            <a:t>【留意事項】</a:t>
          </a:r>
          <a:endParaRPr b="0" lang="en-US" sz="1100" spc="-1" strike="noStrike">
            <a:latin typeface="游明朝"/>
          </a:endParaRPr>
        </a:p>
        <a:p>
          <a:pPr>
            <a:lnSpc>
              <a:spcPct val="100000"/>
            </a:lnSpc>
          </a:pPr>
          <a:r>
            <a:rPr b="0" lang="ja-JP" sz="1100" spc="-1" strike="noStrike">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100" spc="-1" strike="noStrike">
            <a:latin typeface="游明朝"/>
          </a:endParaRPr>
        </a:p>
        <a:p>
          <a:pPr>
            <a:lnSpc>
              <a:spcPct val="100000"/>
            </a:lnSpc>
          </a:pPr>
          <a:r>
            <a:rPr b="0" lang="ja-JP" sz="1100" spc="-1" strike="noStrike">
              <a:solidFill>
                <a:srgbClr val="000000"/>
              </a:solidFill>
              <a:latin typeface="Calibri"/>
            </a:rPr>
            <a:t>　（「校閲」⇒「シート保護の解除」をクリック。</a:t>
          </a:r>
          <a:r>
            <a:rPr b="0" lang="en-US" sz="1100" spc="-1" strike="noStrike">
              <a:solidFill>
                <a:srgbClr val="000000"/>
              </a:solidFill>
              <a:latin typeface="Calibri"/>
            </a:rPr>
            <a:t>PW</a:t>
          </a:r>
          <a:r>
            <a:rPr b="0" lang="ja-JP" sz="1100" spc="-1" strike="noStrike">
              <a:solidFill>
                <a:srgbClr val="000000"/>
              </a:solidFill>
              <a:latin typeface="Calibri"/>
            </a:rPr>
            <a:t>は設定していません。再度、シートを保護する場合は、「シートの保護」⇒「</a:t>
          </a:r>
          <a:r>
            <a:rPr b="0" lang="en-US" sz="1100" spc="-1" strike="noStrike">
              <a:solidFill>
                <a:srgbClr val="000000"/>
              </a:solidFill>
              <a:latin typeface="Calibri"/>
            </a:rPr>
            <a:t>OK</a:t>
          </a:r>
          <a:r>
            <a:rPr b="0" lang="ja-JP" sz="1100" spc="-1" strike="noStrike">
              <a:solidFill>
                <a:srgbClr val="000000"/>
              </a:solidFill>
              <a:latin typeface="Calibri"/>
            </a:rPr>
            <a:t>」をクリック。）</a:t>
          </a:r>
          <a:endParaRPr b="0" lang="en-US" sz="1100" spc="-1" strike="noStrike">
            <a:latin typeface="游明朝"/>
          </a:endParaRPr>
        </a:p>
        <a:p>
          <a:pPr>
            <a:lnSpc>
              <a:spcPct val="100000"/>
            </a:lnSpc>
          </a:pPr>
          <a:r>
            <a:rPr b="0" lang="ja-JP" sz="1100" spc="-1" strike="noStrike">
              <a:solidFill>
                <a:srgbClr val="000000"/>
              </a:solidFill>
              <a:latin typeface="Calibri"/>
            </a:rPr>
            <a:t>・従業者の入力行が足りない場合は、適宜、行を追加してください。その際、計算式及びプルダウンの設定に支障をきたさないよう留意してください。</a:t>
          </a:r>
          <a:endParaRPr b="0" lang="en-US" sz="1100" spc="-1" strike="noStrike">
            <a:latin typeface="游明朝"/>
          </a:endParaRPr>
        </a:p>
        <a:p>
          <a:pPr>
            <a:lnSpc>
              <a:spcPct val="100000"/>
            </a:lnSpc>
          </a:pPr>
          <a:r>
            <a:rPr b="0" lang="ja-JP" sz="1100" spc="-1" strike="noStrike">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100" spc="-1" strike="noStrike">
            <a:latin typeface="游明朝"/>
          </a:endParaRPr>
        </a:p>
        <a:p>
          <a:pPr>
            <a:lnSpc>
              <a:spcPct val="100000"/>
            </a:lnSpc>
            <a:tabLst>
              <a:tab algn="l" pos="0"/>
            </a:tabLst>
          </a:pPr>
          <a:r>
            <a:rPr b="0" lang="ja-JP" sz="1100" spc="-1" strike="noStrike">
              <a:solidFill>
                <a:srgbClr val="000000"/>
              </a:solidFill>
              <a:latin typeface="Calibri"/>
            </a:rPr>
            <a:t>・必要項目を満たしていれば、各事業所で使用するシフト表等をもって代替書類として差し支えありません。</a:t>
          </a:r>
          <a:endParaRPr b="0" lang="en-US" sz="1100" spc="-1" strike="noStrike">
            <a:latin typeface="游明朝"/>
          </a:endParaRPr>
        </a:p>
        <a:p>
          <a:pPr>
            <a:lnSpc>
              <a:spcPct val="100000"/>
            </a:lnSpc>
            <a:tabLst>
              <a:tab algn="l" pos="0"/>
            </a:tabLst>
          </a:pPr>
          <a:endParaRPr b="0" lang="en-US" sz="110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419040</xdr:colOff>
      <xdr:row>42</xdr:row>
      <xdr:rowOff>266760</xdr:rowOff>
    </xdr:from>
    <xdr:to>
      <xdr:col>22</xdr:col>
      <xdr:colOff>3466440</xdr:colOff>
      <xdr:row>56</xdr:row>
      <xdr:rowOff>266040</xdr:rowOff>
    </xdr:to>
    <xdr:sp>
      <xdr:nvSpPr>
        <xdr:cNvPr id="2" name="正方形/長方形 1"/>
        <xdr:cNvSpPr/>
      </xdr:nvSpPr>
      <xdr:spPr>
        <a:xfrm>
          <a:off x="542160" y="14268600"/>
          <a:ext cx="17794080" cy="4666320"/>
        </a:xfrm>
        <a:prstGeom prst="rect">
          <a:avLst/>
        </a:prstGeom>
        <a:solidFill>
          <a:srgbClr val="ffffff"/>
        </a:solidFill>
        <a:ln w="0">
          <a:solidFill>
            <a:srgbClr val="32549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1600" spc="-1" strike="noStrike">
              <a:solidFill>
                <a:srgbClr val="000000"/>
              </a:solidFill>
              <a:latin typeface="游明朝"/>
            </a:rPr>
            <a:t>平成</a:t>
          </a:r>
          <a:r>
            <a:rPr b="0" lang="en-US" sz="1600" spc="-1" strike="noStrike">
              <a:solidFill>
                <a:srgbClr val="000000"/>
              </a:solidFill>
              <a:latin typeface="游明朝"/>
            </a:rPr>
            <a:t>24</a:t>
          </a:r>
          <a:r>
            <a:rPr b="0" lang="ja-JP" sz="1600" spc="-1" strike="noStrike">
              <a:solidFill>
                <a:srgbClr val="000000"/>
              </a:solidFill>
              <a:latin typeface="游明朝"/>
            </a:rPr>
            <a:t>年度介護報酬改定に関する</a:t>
          </a:r>
          <a:r>
            <a:rPr b="0" lang="en-US" sz="1600" spc="-1" strike="noStrike">
              <a:solidFill>
                <a:srgbClr val="000000"/>
              </a:solidFill>
              <a:latin typeface="游明朝"/>
            </a:rPr>
            <a:t>Q&amp;A</a:t>
          </a:r>
          <a:r>
            <a:rPr b="0" lang="ja-JP" sz="1600" spc="-1" strike="noStrike">
              <a:solidFill>
                <a:srgbClr val="000000"/>
              </a:solidFill>
              <a:latin typeface="游明朝"/>
            </a:rPr>
            <a:t>（</a:t>
          </a:r>
          <a:r>
            <a:rPr b="0" lang="en-US" sz="1600" spc="-1" strike="noStrike">
              <a:solidFill>
                <a:srgbClr val="000000"/>
              </a:solidFill>
              <a:latin typeface="游明朝"/>
            </a:rPr>
            <a:t>Vol.1</a:t>
          </a:r>
          <a:r>
            <a:rPr b="0" lang="ja-JP" sz="1600" spc="-1" strike="noStrike">
              <a:solidFill>
                <a:srgbClr val="000000"/>
              </a:solidFill>
              <a:latin typeface="游明朝"/>
            </a:rPr>
            <a:t>）（平成</a:t>
          </a:r>
          <a:r>
            <a:rPr b="0" lang="en-US" sz="1600" spc="-1" strike="noStrike">
              <a:solidFill>
                <a:srgbClr val="000000"/>
              </a:solidFill>
              <a:latin typeface="游明朝"/>
            </a:rPr>
            <a:t>24</a:t>
          </a:r>
          <a:r>
            <a:rPr b="0" lang="ja-JP" sz="1600" spc="-1" strike="noStrike">
              <a:solidFill>
                <a:srgbClr val="000000"/>
              </a:solidFill>
              <a:latin typeface="游明朝"/>
            </a:rPr>
            <a:t>年</a:t>
          </a:r>
          <a:r>
            <a:rPr b="0" lang="en-US" sz="1600" spc="-1" strike="noStrike">
              <a:solidFill>
                <a:srgbClr val="000000"/>
              </a:solidFill>
              <a:latin typeface="游明朝"/>
            </a:rPr>
            <a:t>3</a:t>
          </a:r>
          <a:r>
            <a:rPr b="0" lang="ja-JP" sz="1600" spc="-1" strike="noStrike">
              <a:solidFill>
                <a:srgbClr val="000000"/>
              </a:solidFill>
              <a:latin typeface="游明朝"/>
            </a:rPr>
            <a:t>月</a:t>
          </a:r>
          <a:r>
            <a:rPr b="0" lang="en-US" sz="1600" spc="-1" strike="noStrike">
              <a:solidFill>
                <a:srgbClr val="000000"/>
              </a:solidFill>
              <a:latin typeface="游明朝"/>
            </a:rPr>
            <a:t>16</a:t>
          </a:r>
          <a:r>
            <a:rPr b="0" lang="ja-JP" sz="1600" spc="-1" strike="noStrike">
              <a:solidFill>
                <a:srgbClr val="000000"/>
              </a:solidFill>
              <a:latin typeface="游明朝"/>
            </a:rPr>
            <a:t>日）</a:t>
          </a:r>
          <a:endParaRPr b="0" lang="en-US" sz="1600" spc="-1" strike="noStrike">
            <a:latin typeface="游明朝"/>
          </a:endParaRPr>
        </a:p>
        <a:p>
          <a:pPr>
            <a:lnSpc>
              <a:spcPct val="100000"/>
            </a:lnSpc>
          </a:pPr>
          <a:r>
            <a:rPr b="0" lang="ja-JP" sz="1600" spc="-1" strike="noStrike">
              <a:solidFill>
                <a:srgbClr val="000000"/>
              </a:solidFill>
              <a:latin typeface="游明朝"/>
            </a:rPr>
            <a:t>問</a:t>
          </a:r>
          <a:r>
            <a:rPr b="0" lang="en-US" sz="1600" spc="-1" strike="noStrike">
              <a:solidFill>
                <a:srgbClr val="000000"/>
              </a:solidFill>
              <a:latin typeface="游明朝"/>
            </a:rPr>
            <a:t>63</a:t>
          </a:r>
          <a:r>
            <a:rPr b="0" lang="ja-JP" sz="1600" spc="-1" strike="noStrike">
              <a:solidFill>
                <a:srgbClr val="000000"/>
              </a:solidFill>
              <a:latin typeface="游明朝"/>
            </a:rPr>
            <a:t>　通所介護において、確保すべき従業者の勤務延時間数は、実労働時間しか算入できないのか。休憩時間はどのように取扱うのか。</a:t>
          </a:r>
          <a:endParaRPr b="0" lang="en-US" sz="1600" spc="-1" strike="noStrike">
            <a:latin typeface="游明朝"/>
          </a:endParaRPr>
        </a:p>
        <a:p>
          <a:pPr>
            <a:lnSpc>
              <a:spcPct val="100000"/>
            </a:lnSpc>
          </a:pPr>
          <a:r>
            <a:rPr b="0" lang="ja-JP" sz="1600" spc="-1" strike="noStrike">
              <a:solidFill>
                <a:srgbClr val="000000"/>
              </a:solidFill>
              <a:latin typeface="游明朝"/>
            </a:rPr>
            <a:t>（答）労働基準法第</a:t>
          </a:r>
          <a:r>
            <a:rPr b="0" lang="en-US" sz="1600" spc="-1" strike="noStrike">
              <a:solidFill>
                <a:srgbClr val="000000"/>
              </a:solidFill>
              <a:latin typeface="游明朝"/>
            </a:rPr>
            <a:t>34 </a:t>
          </a:r>
          <a:r>
            <a:rPr b="0" lang="ja-JP" sz="1600" spc="-1" strike="noStrike">
              <a:solidFill>
                <a:srgbClr val="000000"/>
              </a:solidFill>
              <a:latin typeface="游明朝"/>
            </a:rPr>
            <a:t>条において最低限確保すべきとされている程度の休憩時間については、確保すべき勤務延時間数に含めて差し支えない。ただし、その場合においても、居宅基準第</a:t>
          </a:r>
          <a:r>
            <a:rPr b="0" lang="en-US" sz="1600" spc="-1" strike="noStrike">
              <a:solidFill>
                <a:srgbClr val="000000"/>
              </a:solidFill>
              <a:latin typeface="游明朝"/>
            </a:rPr>
            <a:t>93 </a:t>
          </a:r>
          <a:r>
            <a:rPr b="0" lang="ja-JP" sz="1600" spc="-1" strike="noStrike">
              <a:solidFill>
                <a:srgbClr val="000000"/>
              </a:solidFill>
              <a:latin typeface="游明朝"/>
            </a:rPr>
            <a:t>条第</a:t>
          </a:r>
          <a:r>
            <a:rPr b="0" lang="en-US" sz="1600" spc="-1" strike="noStrike">
              <a:solidFill>
                <a:srgbClr val="000000"/>
              </a:solidFill>
              <a:latin typeface="游明朝"/>
            </a:rPr>
            <a:t>3 </a:t>
          </a:r>
          <a:r>
            <a:rPr b="0" lang="ja-JP" sz="1600" spc="-1" strike="noStrike">
              <a:solidFill>
                <a:srgbClr val="000000"/>
              </a:solidFill>
              <a:latin typeface="游明朝"/>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b="0" lang="en-US" sz="1600" spc="-1" strike="noStrike">
              <a:solidFill>
                <a:srgbClr val="000000"/>
              </a:solidFill>
              <a:latin typeface="游明朝"/>
            </a:rPr>
            <a:t>93 </a:t>
          </a:r>
          <a:r>
            <a:rPr b="0" lang="ja-JP" sz="1600" spc="-1" strike="noStrike">
              <a:solidFill>
                <a:srgbClr val="000000"/>
              </a:solidFill>
              <a:latin typeface="游明朝"/>
            </a:rPr>
            <a:t>条第</a:t>
          </a:r>
          <a:r>
            <a:rPr b="0" lang="en-US" sz="1600" spc="-1" strike="noStrike">
              <a:solidFill>
                <a:srgbClr val="000000"/>
              </a:solidFill>
              <a:latin typeface="游明朝"/>
            </a:rPr>
            <a:t>1 </a:t>
          </a:r>
          <a:r>
            <a:rPr b="0" lang="ja-JP" sz="1600" spc="-1" strike="noStrike">
              <a:solidFill>
                <a:srgbClr val="000000"/>
              </a:solidFill>
              <a:latin typeface="游明朝"/>
            </a:rPr>
            <a:t>項第</a:t>
          </a:r>
          <a:r>
            <a:rPr b="0" lang="en-US" sz="1600" spc="-1" strike="noStrike">
              <a:solidFill>
                <a:srgbClr val="000000"/>
              </a:solidFill>
              <a:latin typeface="游明朝"/>
            </a:rPr>
            <a:t>1 </a:t>
          </a:r>
          <a:r>
            <a:rPr b="0" lang="ja-JP" sz="1600" spc="-1" strike="noStrike">
              <a:solidFill>
                <a:srgbClr val="000000"/>
              </a:solidFill>
              <a:latin typeface="游明朝"/>
            </a:rPr>
            <a:t>号の生活相談員又は同項第</a:t>
          </a:r>
          <a:r>
            <a:rPr b="0" lang="en-US" sz="1600" spc="-1" strike="noStrike">
              <a:solidFill>
                <a:srgbClr val="000000"/>
              </a:solidFill>
              <a:latin typeface="游明朝"/>
            </a:rPr>
            <a:t>2 </a:t>
          </a:r>
          <a:r>
            <a:rPr b="0" lang="ja-JP" sz="1600" spc="-1" strike="noStrike">
              <a:solidFill>
                <a:srgbClr val="000000"/>
              </a:solidFill>
              <a:latin typeface="游明朝"/>
            </a:rPr>
            <a:t>号の看護職員）が配置されていれば、居宅基準第</a:t>
          </a:r>
          <a:r>
            <a:rPr b="0" lang="en-US" sz="1600" spc="-1" strike="noStrike">
              <a:solidFill>
                <a:srgbClr val="000000"/>
              </a:solidFill>
              <a:latin typeface="游明朝"/>
            </a:rPr>
            <a:t>93 </a:t>
          </a:r>
          <a:r>
            <a:rPr b="0" lang="ja-JP" sz="1600" spc="-1" strike="noStrike">
              <a:solidFill>
                <a:srgbClr val="000000"/>
              </a:solidFill>
              <a:latin typeface="游明朝"/>
            </a:rPr>
            <a:t>条第</a:t>
          </a:r>
          <a:r>
            <a:rPr b="0" lang="en-US" sz="1600" spc="-1" strike="noStrike">
              <a:solidFill>
                <a:srgbClr val="000000"/>
              </a:solidFill>
              <a:latin typeface="游明朝"/>
            </a:rPr>
            <a:t>3 </a:t>
          </a:r>
          <a:r>
            <a:rPr b="0" lang="ja-JP" sz="1600" spc="-1" strike="noStrike">
              <a:solidFill>
                <a:srgbClr val="000000"/>
              </a:solidFill>
              <a:latin typeface="游明朝"/>
            </a:rPr>
            <a:t>項の規定を満たすものとして取り扱って差し支えない。</a:t>
          </a:r>
          <a:endParaRPr b="0" lang="en-US" sz="1600" spc="-1" strike="noStrike">
            <a:latin typeface="游明朝"/>
          </a:endParaRPr>
        </a:p>
        <a:p>
          <a:pPr>
            <a:lnSpc>
              <a:spcPct val="100000"/>
            </a:lnSpc>
          </a:pPr>
          <a:r>
            <a:rPr b="0" lang="ja-JP" sz="1600" spc="-1" strike="noStrike">
              <a:solidFill>
                <a:srgbClr val="000000"/>
              </a:solidFill>
              <a:latin typeface="游明朝"/>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endParaRPr b="0" lang="en-US" sz="1600" spc="-1" strike="noStrike">
            <a:latin typeface="游明朝"/>
          </a:endParaRPr>
        </a:p>
        <a:p>
          <a:pPr>
            <a:lnSpc>
              <a:spcPct val="100000"/>
            </a:lnSpc>
          </a:pPr>
          <a:r>
            <a:rPr b="0" lang="ja-JP" sz="1600" spc="-1" strike="noStrike">
              <a:solidFill>
                <a:srgbClr val="000000"/>
              </a:solidFill>
              <a:latin typeface="游明朝"/>
            </a:rPr>
            <a:t>　なお、管理者は従業者の雇用管理を一元的に行うものとされていることから、休憩時間の取得等について労働関係法規を遵守すること。</a:t>
          </a:r>
          <a:endParaRPr b="0" lang="en-US" sz="1600" spc="-1" strike="noStrike">
            <a:latin typeface="游明朝"/>
          </a:endParaRPr>
        </a:p>
        <a:p>
          <a:pPr>
            <a:lnSpc>
              <a:spcPct val="100000"/>
            </a:lnSpc>
          </a:pPr>
          <a:r>
            <a:rPr b="0" lang="ja-JP" sz="1600" spc="-1" strike="noStrike">
              <a:solidFill>
                <a:srgbClr val="000000"/>
              </a:solidFill>
              <a:latin typeface="游明朝"/>
            </a:rPr>
            <a:t>　認知症対応型通所介護についても同様の考え方とする。</a:t>
          </a:r>
          <a:endParaRPr b="0" lang="en-US" sz="1600" spc="-1" strike="noStrike">
            <a:latin typeface="游明朝"/>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380880</xdr:colOff>
      <xdr:row>3</xdr:row>
      <xdr:rowOff>85680</xdr:rowOff>
    </xdr:from>
    <xdr:to>
      <xdr:col>4</xdr:col>
      <xdr:colOff>456480</xdr:colOff>
      <xdr:row>4</xdr:row>
      <xdr:rowOff>246960</xdr:rowOff>
    </xdr:to>
    <xdr:sp>
      <xdr:nvSpPr>
        <xdr:cNvPr id="3" name="右中かっこ 1"/>
        <xdr:cNvSpPr/>
      </xdr:nvSpPr>
      <xdr:spPr>
        <a:xfrm>
          <a:off x="5449320" y="828720"/>
          <a:ext cx="75600" cy="418320"/>
        </a:xfrm>
        <a:prstGeom prst="rightBrace">
          <a:avLst>
            <a:gd name="adj1" fmla="val 8333"/>
            <a:gd name="adj2" fmla="val 50000"/>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85680</xdr:colOff>
      <xdr:row>69</xdr:row>
      <xdr:rowOff>38160</xdr:rowOff>
    </xdr:from>
    <xdr:to>
      <xdr:col>15</xdr:col>
      <xdr:colOff>275400</xdr:colOff>
      <xdr:row>78</xdr:row>
      <xdr:rowOff>94680</xdr:rowOff>
    </xdr:to>
    <xdr:sp>
      <xdr:nvSpPr>
        <xdr:cNvPr id="4" name="正方形/長方形 2"/>
        <xdr:cNvSpPr/>
      </xdr:nvSpPr>
      <xdr:spPr>
        <a:xfrm>
          <a:off x="231840" y="15849720"/>
          <a:ext cx="12774600" cy="2104200"/>
        </a:xfrm>
        <a:prstGeom prst="rect">
          <a:avLst/>
        </a:prstGeom>
        <a:solidFill>
          <a:srgbClr val="ffffff"/>
        </a:solidFill>
        <a:ln w="0">
          <a:solidFill>
            <a:srgbClr val="32549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Calibri"/>
            </a:rPr>
            <a:t>【留意事項】</a:t>
          </a:r>
          <a:endParaRPr b="0" lang="en-US" sz="1100" spc="-1" strike="noStrike">
            <a:latin typeface="游明朝"/>
          </a:endParaRPr>
        </a:p>
        <a:p>
          <a:pPr>
            <a:lnSpc>
              <a:spcPct val="100000"/>
            </a:lnSpc>
          </a:pPr>
          <a:r>
            <a:rPr b="0" lang="ja-JP" sz="1100" spc="-1" strike="noStrike">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100" spc="-1" strike="noStrike">
            <a:latin typeface="游明朝"/>
          </a:endParaRPr>
        </a:p>
        <a:p>
          <a:pPr>
            <a:lnSpc>
              <a:spcPct val="100000"/>
            </a:lnSpc>
          </a:pPr>
          <a:r>
            <a:rPr b="0" lang="ja-JP" sz="1100" spc="-1" strike="noStrike">
              <a:solidFill>
                <a:srgbClr val="000000"/>
              </a:solidFill>
              <a:latin typeface="Calibri"/>
            </a:rPr>
            <a:t>　（「校閲」⇒「シート保護の解除」をクリック。</a:t>
          </a:r>
          <a:r>
            <a:rPr b="0" lang="en-US" sz="1100" spc="-1" strike="noStrike">
              <a:solidFill>
                <a:srgbClr val="000000"/>
              </a:solidFill>
              <a:latin typeface="Calibri"/>
            </a:rPr>
            <a:t>PW</a:t>
          </a:r>
          <a:r>
            <a:rPr b="0" lang="ja-JP" sz="1100" spc="-1" strike="noStrike">
              <a:solidFill>
                <a:srgbClr val="000000"/>
              </a:solidFill>
              <a:latin typeface="Calibri"/>
            </a:rPr>
            <a:t>は設定していません。再度、シートを保護する場合は、「シートの保護」⇒「</a:t>
          </a:r>
          <a:r>
            <a:rPr b="0" lang="en-US" sz="1100" spc="-1" strike="noStrike">
              <a:solidFill>
                <a:srgbClr val="000000"/>
              </a:solidFill>
              <a:latin typeface="Calibri"/>
            </a:rPr>
            <a:t>OK</a:t>
          </a:r>
          <a:r>
            <a:rPr b="0" lang="ja-JP" sz="1100" spc="-1" strike="noStrike">
              <a:solidFill>
                <a:srgbClr val="000000"/>
              </a:solidFill>
              <a:latin typeface="Calibri"/>
            </a:rPr>
            <a:t>」をクリック。）</a:t>
          </a:r>
          <a:endParaRPr b="0" lang="en-US" sz="1100" spc="-1" strike="noStrike">
            <a:latin typeface="游明朝"/>
          </a:endParaRPr>
        </a:p>
        <a:p>
          <a:pPr>
            <a:lnSpc>
              <a:spcPct val="100000"/>
            </a:lnSpc>
          </a:pPr>
          <a:r>
            <a:rPr b="0" lang="ja-JP" sz="1100" spc="-1" strike="noStrike">
              <a:solidFill>
                <a:srgbClr val="000000"/>
              </a:solidFill>
              <a:latin typeface="Calibri"/>
            </a:rPr>
            <a:t>・従業者の入力行が足りない場合は、適宜、行を追加してください。その際、計算式及びプルダウンの設定に支障をきたさないよう留意してください。</a:t>
          </a:r>
          <a:endParaRPr b="0" lang="en-US" sz="1100" spc="-1" strike="noStrike">
            <a:latin typeface="游明朝"/>
          </a:endParaRPr>
        </a:p>
        <a:p>
          <a:pPr>
            <a:lnSpc>
              <a:spcPct val="100000"/>
            </a:lnSpc>
          </a:pPr>
          <a:r>
            <a:rPr b="0" lang="ja-JP" sz="1100" spc="-1" strike="noStrike">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100" spc="-1" strike="noStrike">
            <a:latin typeface="游明朝"/>
          </a:endParaRPr>
        </a:p>
        <a:p>
          <a:pPr>
            <a:lnSpc>
              <a:spcPct val="100000"/>
            </a:lnSpc>
            <a:tabLst>
              <a:tab algn="l" pos="0"/>
            </a:tabLst>
          </a:pPr>
          <a:r>
            <a:rPr b="0" lang="ja-JP" sz="1100" spc="-1" strike="noStrike">
              <a:solidFill>
                <a:srgbClr val="000000"/>
              </a:solidFill>
              <a:latin typeface="Calibri"/>
            </a:rPr>
            <a:t>・必要項目を満たしていれば、各事業所で使用するシフト表等をもって代替書類として差し支えありません。</a:t>
          </a:r>
          <a:endParaRPr b="0" lang="en-US" sz="1100" spc="-1" strike="noStrike">
            <a:latin typeface="游明朝"/>
          </a:endParaRPr>
        </a:p>
        <a:p>
          <a:pPr>
            <a:lnSpc>
              <a:spcPct val="100000"/>
            </a:lnSpc>
            <a:tabLst>
              <a:tab algn="l" pos="0"/>
            </a:tabLst>
          </a:pPr>
          <a:endParaRPr b="0" lang="en-US" sz="1100" spc="-1" strike="noStrike">
            <a:latin typeface="游明朝"/>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523800</xdr:colOff>
      <xdr:row>3</xdr:row>
      <xdr:rowOff>95400</xdr:rowOff>
    </xdr:from>
    <xdr:to>
      <xdr:col>4</xdr:col>
      <xdr:colOff>599400</xdr:colOff>
      <xdr:row>4</xdr:row>
      <xdr:rowOff>256680</xdr:rowOff>
    </xdr:to>
    <xdr:sp>
      <xdr:nvSpPr>
        <xdr:cNvPr id="5" name="右中かっこ 1"/>
        <xdr:cNvSpPr/>
      </xdr:nvSpPr>
      <xdr:spPr>
        <a:xfrm>
          <a:off x="5168160" y="838440"/>
          <a:ext cx="75600" cy="418320"/>
        </a:xfrm>
        <a:prstGeom prst="rightBrace">
          <a:avLst>
            <a:gd name="adj1" fmla="val 8333"/>
            <a:gd name="adj2" fmla="val 50000"/>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228600</xdr:colOff>
      <xdr:row>70</xdr:row>
      <xdr:rowOff>38160</xdr:rowOff>
    </xdr:from>
    <xdr:to>
      <xdr:col>16</xdr:col>
      <xdr:colOff>113760</xdr:colOff>
      <xdr:row>79</xdr:row>
      <xdr:rowOff>75600</xdr:rowOff>
    </xdr:to>
    <xdr:sp>
      <xdr:nvSpPr>
        <xdr:cNvPr id="6" name="正方形/長方形 2"/>
        <xdr:cNvSpPr/>
      </xdr:nvSpPr>
      <xdr:spPr>
        <a:xfrm>
          <a:off x="337320" y="16125840"/>
          <a:ext cx="12780000" cy="2180520"/>
        </a:xfrm>
        <a:prstGeom prst="rect">
          <a:avLst/>
        </a:prstGeom>
        <a:solidFill>
          <a:srgbClr val="ffffff"/>
        </a:solidFill>
        <a:ln w="0">
          <a:solidFill>
            <a:srgbClr val="32549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Calibri"/>
            </a:rPr>
            <a:t>【留意事項】</a:t>
          </a:r>
          <a:endParaRPr b="0" lang="en-US" sz="1100" spc="-1" strike="noStrike">
            <a:latin typeface="游明朝"/>
          </a:endParaRPr>
        </a:p>
        <a:p>
          <a:pPr>
            <a:lnSpc>
              <a:spcPct val="100000"/>
            </a:lnSpc>
          </a:pPr>
          <a:r>
            <a:rPr b="0" lang="ja-JP" sz="1100" spc="-1" strike="noStrike">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100" spc="-1" strike="noStrike">
            <a:latin typeface="游明朝"/>
          </a:endParaRPr>
        </a:p>
        <a:p>
          <a:pPr>
            <a:lnSpc>
              <a:spcPct val="100000"/>
            </a:lnSpc>
          </a:pPr>
          <a:r>
            <a:rPr b="0" lang="ja-JP" sz="1100" spc="-1" strike="noStrike">
              <a:solidFill>
                <a:srgbClr val="000000"/>
              </a:solidFill>
              <a:latin typeface="Calibri"/>
            </a:rPr>
            <a:t>　（「校閲」⇒「シート保護の解除」をクリック。</a:t>
          </a:r>
          <a:r>
            <a:rPr b="0" lang="en-US" sz="1100" spc="-1" strike="noStrike">
              <a:solidFill>
                <a:srgbClr val="000000"/>
              </a:solidFill>
              <a:latin typeface="Calibri"/>
            </a:rPr>
            <a:t>PW</a:t>
          </a:r>
          <a:r>
            <a:rPr b="0" lang="ja-JP" sz="1100" spc="-1" strike="noStrike">
              <a:solidFill>
                <a:srgbClr val="000000"/>
              </a:solidFill>
              <a:latin typeface="Calibri"/>
            </a:rPr>
            <a:t>は設定していません。再度、シートを保護する場合は、「シートの保護」⇒「</a:t>
          </a:r>
          <a:r>
            <a:rPr b="0" lang="en-US" sz="1100" spc="-1" strike="noStrike">
              <a:solidFill>
                <a:srgbClr val="000000"/>
              </a:solidFill>
              <a:latin typeface="Calibri"/>
            </a:rPr>
            <a:t>OK</a:t>
          </a:r>
          <a:r>
            <a:rPr b="0" lang="ja-JP" sz="1100" spc="-1" strike="noStrike">
              <a:solidFill>
                <a:srgbClr val="000000"/>
              </a:solidFill>
              <a:latin typeface="Calibri"/>
            </a:rPr>
            <a:t>」をクリック。）</a:t>
          </a:r>
          <a:endParaRPr b="0" lang="en-US" sz="1100" spc="-1" strike="noStrike">
            <a:latin typeface="游明朝"/>
          </a:endParaRPr>
        </a:p>
        <a:p>
          <a:pPr>
            <a:lnSpc>
              <a:spcPct val="100000"/>
            </a:lnSpc>
          </a:pPr>
          <a:r>
            <a:rPr b="0" lang="ja-JP" sz="1100" spc="-1" strike="noStrike">
              <a:solidFill>
                <a:srgbClr val="000000"/>
              </a:solidFill>
              <a:latin typeface="Calibri"/>
            </a:rPr>
            <a:t>・従業者の入力行が足りない場合は、適宜、行を追加してください。その際、計算式及びプルダウンの設定に支障をきたさないよう留意してください。</a:t>
          </a:r>
          <a:endParaRPr b="0" lang="en-US" sz="1100" spc="-1" strike="noStrike">
            <a:latin typeface="游明朝"/>
          </a:endParaRPr>
        </a:p>
        <a:p>
          <a:pPr>
            <a:lnSpc>
              <a:spcPct val="100000"/>
            </a:lnSpc>
          </a:pPr>
          <a:r>
            <a:rPr b="0" lang="ja-JP" sz="1100" spc="-1" strike="noStrike">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100" spc="-1" strike="noStrike">
            <a:latin typeface="游明朝"/>
          </a:endParaRPr>
        </a:p>
        <a:p>
          <a:pPr>
            <a:lnSpc>
              <a:spcPct val="100000"/>
            </a:lnSpc>
            <a:tabLst>
              <a:tab algn="l" pos="0"/>
            </a:tabLst>
          </a:pPr>
          <a:r>
            <a:rPr b="0" lang="ja-JP" sz="1100" spc="-1" strike="noStrike">
              <a:solidFill>
                <a:srgbClr val="000000"/>
              </a:solidFill>
              <a:latin typeface="Calibri"/>
            </a:rPr>
            <a:t>・必要項目を満たしていれば、各事業所で使用するシフト表等をもって代替書類として差し支えありません。</a:t>
          </a:r>
          <a:endParaRPr b="0" lang="en-US" sz="1100" spc="-1" strike="noStrike">
            <a:latin typeface="游明朝"/>
          </a:endParaRPr>
        </a:p>
        <a:p>
          <a:pPr>
            <a:lnSpc>
              <a:spcPct val="100000"/>
            </a:lnSpc>
            <a:tabLst>
              <a:tab algn="l" pos="0"/>
            </a:tabLst>
          </a:pPr>
          <a:endParaRPr b="0" lang="en-US" sz="1100" spc="-1" strike="noStrike">
            <a:latin typeface="游明朝"/>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523800</xdr:colOff>
      <xdr:row>3</xdr:row>
      <xdr:rowOff>95400</xdr:rowOff>
    </xdr:from>
    <xdr:to>
      <xdr:col>4</xdr:col>
      <xdr:colOff>599400</xdr:colOff>
      <xdr:row>4</xdr:row>
      <xdr:rowOff>256680</xdr:rowOff>
    </xdr:to>
    <xdr:sp>
      <xdr:nvSpPr>
        <xdr:cNvPr id="7" name="右中かっこ 1"/>
        <xdr:cNvSpPr/>
      </xdr:nvSpPr>
      <xdr:spPr>
        <a:xfrm>
          <a:off x="5168160" y="838440"/>
          <a:ext cx="75600" cy="418320"/>
        </a:xfrm>
        <a:prstGeom prst="rightBrace">
          <a:avLst>
            <a:gd name="adj1" fmla="val 8333"/>
            <a:gd name="adj2" fmla="val 50000"/>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228600</xdr:colOff>
      <xdr:row>73</xdr:row>
      <xdr:rowOff>38160</xdr:rowOff>
    </xdr:from>
    <xdr:to>
      <xdr:col>16</xdr:col>
      <xdr:colOff>113760</xdr:colOff>
      <xdr:row>82</xdr:row>
      <xdr:rowOff>75600</xdr:rowOff>
    </xdr:to>
    <xdr:sp>
      <xdr:nvSpPr>
        <xdr:cNvPr id="8" name="正方形/長方形 2"/>
        <xdr:cNvSpPr/>
      </xdr:nvSpPr>
      <xdr:spPr>
        <a:xfrm>
          <a:off x="337320" y="16935480"/>
          <a:ext cx="12780000" cy="2180520"/>
        </a:xfrm>
        <a:prstGeom prst="rect">
          <a:avLst/>
        </a:prstGeom>
        <a:solidFill>
          <a:srgbClr val="ffffff"/>
        </a:solidFill>
        <a:ln w="0">
          <a:solidFill>
            <a:srgbClr val="32549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Calibri"/>
            </a:rPr>
            <a:t>【留意事項】</a:t>
          </a:r>
          <a:endParaRPr b="0" lang="en-US" sz="1100" spc="-1" strike="noStrike">
            <a:latin typeface="游明朝"/>
          </a:endParaRPr>
        </a:p>
        <a:p>
          <a:pPr>
            <a:lnSpc>
              <a:spcPct val="100000"/>
            </a:lnSpc>
          </a:pPr>
          <a:r>
            <a:rPr b="0" lang="ja-JP" sz="1100" spc="-1" strike="noStrike">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100" spc="-1" strike="noStrike">
            <a:latin typeface="游明朝"/>
          </a:endParaRPr>
        </a:p>
        <a:p>
          <a:pPr>
            <a:lnSpc>
              <a:spcPct val="100000"/>
            </a:lnSpc>
          </a:pPr>
          <a:r>
            <a:rPr b="0" lang="ja-JP" sz="1100" spc="-1" strike="noStrike">
              <a:solidFill>
                <a:srgbClr val="000000"/>
              </a:solidFill>
              <a:latin typeface="Calibri"/>
            </a:rPr>
            <a:t>　（「校閲」⇒「シート保護の解除」をクリック。</a:t>
          </a:r>
          <a:r>
            <a:rPr b="0" lang="en-US" sz="1100" spc="-1" strike="noStrike">
              <a:solidFill>
                <a:srgbClr val="000000"/>
              </a:solidFill>
              <a:latin typeface="Calibri"/>
            </a:rPr>
            <a:t>PW</a:t>
          </a:r>
          <a:r>
            <a:rPr b="0" lang="ja-JP" sz="1100" spc="-1" strike="noStrike">
              <a:solidFill>
                <a:srgbClr val="000000"/>
              </a:solidFill>
              <a:latin typeface="Calibri"/>
            </a:rPr>
            <a:t>は設定していません。再度、シートを保護する場合は、「シートの保護」⇒「</a:t>
          </a:r>
          <a:r>
            <a:rPr b="0" lang="en-US" sz="1100" spc="-1" strike="noStrike">
              <a:solidFill>
                <a:srgbClr val="000000"/>
              </a:solidFill>
              <a:latin typeface="Calibri"/>
            </a:rPr>
            <a:t>OK</a:t>
          </a:r>
          <a:r>
            <a:rPr b="0" lang="ja-JP" sz="1100" spc="-1" strike="noStrike">
              <a:solidFill>
                <a:srgbClr val="000000"/>
              </a:solidFill>
              <a:latin typeface="Calibri"/>
            </a:rPr>
            <a:t>」をクリック。）</a:t>
          </a:r>
          <a:endParaRPr b="0" lang="en-US" sz="1100" spc="-1" strike="noStrike">
            <a:latin typeface="游明朝"/>
          </a:endParaRPr>
        </a:p>
        <a:p>
          <a:pPr>
            <a:lnSpc>
              <a:spcPct val="100000"/>
            </a:lnSpc>
          </a:pPr>
          <a:r>
            <a:rPr b="0" lang="ja-JP" sz="1100" spc="-1" strike="noStrike">
              <a:solidFill>
                <a:srgbClr val="000000"/>
              </a:solidFill>
              <a:latin typeface="Calibri"/>
            </a:rPr>
            <a:t>・従業者の入力行が足りない場合は、適宜、行を追加してください。その際、計算式及びプルダウンの設定に支障をきたさないよう留意してください。</a:t>
          </a:r>
          <a:endParaRPr b="0" lang="en-US" sz="1100" spc="-1" strike="noStrike">
            <a:latin typeface="游明朝"/>
          </a:endParaRPr>
        </a:p>
        <a:p>
          <a:pPr>
            <a:lnSpc>
              <a:spcPct val="100000"/>
            </a:lnSpc>
          </a:pPr>
          <a:r>
            <a:rPr b="0" lang="ja-JP" sz="1100" spc="-1" strike="noStrike">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100" spc="-1" strike="noStrike">
            <a:latin typeface="游明朝"/>
          </a:endParaRPr>
        </a:p>
        <a:p>
          <a:pPr>
            <a:lnSpc>
              <a:spcPct val="100000"/>
            </a:lnSpc>
            <a:tabLst>
              <a:tab algn="l" pos="0"/>
            </a:tabLst>
          </a:pPr>
          <a:r>
            <a:rPr b="0" lang="ja-JP" sz="1100" spc="-1" strike="noStrike">
              <a:solidFill>
                <a:srgbClr val="000000"/>
              </a:solidFill>
              <a:latin typeface="Calibri"/>
            </a:rPr>
            <a:t>・必要項目を満たしていれば、各事業所で使用するシフト表等をもって代替書類として差し支えありません。</a:t>
          </a:r>
          <a:endParaRPr b="0" lang="en-US" sz="1100" spc="-1" strike="noStrike">
            <a:latin typeface="游明朝"/>
          </a:endParaRPr>
        </a:p>
        <a:p>
          <a:pPr>
            <a:lnSpc>
              <a:spcPct val="100000"/>
            </a:lnSpc>
            <a:tabLst>
              <a:tab algn="l" pos="0"/>
            </a:tabLst>
          </a:pPr>
          <a:endParaRPr b="0" lang="en-US" sz="1100" spc="-1" strike="noStrike">
            <a:latin typeface="游明朝"/>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571680</xdr:colOff>
      <xdr:row>3</xdr:row>
      <xdr:rowOff>66600</xdr:rowOff>
    </xdr:from>
    <xdr:to>
      <xdr:col>4</xdr:col>
      <xdr:colOff>647280</xdr:colOff>
      <xdr:row>4</xdr:row>
      <xdr:rowOff>227880</xdr:rowOff>
    </xdr:to>
    <xdr:sp>
      <xdr:nvSpPr>
        <xdr:cNvPr id="9" name="右中かっこ 1"/>
        <xdr:cNvSpPr/>
      </xdr:nvSpPr>
      <xdr:spPr>
        <a:xfrm>
          <a:off x="5216040" y="809640"/>
          <a:ext cx="75600" cy="418320"/>
        </a:xfrm>
        <a:prstGeom prst="rightBrace">
          <a:avLst>
            <a:gd name="adj1" fmla="val 8333"/>
            <a:gd name="adj2" fmla="val 50000"/>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133200</xdr:colOff>
      <xdr:row>68</xdr:row>
      <xdr:rowOff>219240</xdr:rowOff>
    </xdr:from>
    <xdr:to>
      <xdr:col>16</xdr:col>
      <xdr:colOff>18360</xdr:colOff>
      <xdr:row>78</xdr:row>
      <xdr:rowOff>18360</xdr:rowOff>
    </xdr:to>
    <xdr:sp>
      <xdr:nvSpPr>
        <xdr:cNvPr id="10" name="正方形/長方形 2"/>
        <xdr:cNvSpPr/>
      </xdr:nvSpPr>
      <xdr:spPr>
        <a:xfrm>
          <a:off x="241920" y="15887880"/>
          <a:ext cx="12780000" cy="2180520"/>
        </a:xfrm>
        <a:prstGeom prst="rect">
          <a:avLst/>
        </a:prstGeom>
        <a:solidFill>
          <a:srgbClr val="ffffff"/>
        </a:solidFill>
        <a:ln w="0">
          <a:solidFill>
            <a:srgbClr val="32549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Calibri"/>
            </a:rPr>
            <a:t>【留意事項】</a:t>
          </a:r>
          <a:endParaRPr b="0" lang="en-US" sz="1100" spc="-1" strike="noStrike">
            <a:latin typeface="游明朝"/>
          </a:endParaRPr>
        </a:p>
        <a:p>
          <a:pPr>
            <a:lnSpc>
              <a:spcPct val="100000"/>
            </a:lnSpc>
          </a:pPr>
          <a:r>
            <a:rPr b="0" lang="ja-JP" sz="1100" spc="-1" strike="noStrike">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100" spc="-1" strike="noStrike">
            <a:latin typeface="游明朝"/>
          </a:endParaRPr>
        </a:p>
        <a:p>
          <a:pPr>
            <a:lnSpc>
              <a:spcPct val="100000"/>
            </a:lnSpc>
          </a:pPr>
          <a:r>
            <a:rPr b="0" lang="ja-JP" sz="1100" spc="-1" strike="noStrike">
              <a:solidFill>
                <a:srgbClr val="000000"/>
              </a:solidFill>
              <a:latin typeface="Calibri"/>
            </a:rPr>
            <a:t>　（「校閲」⇒「シート保護の解除」をクリック。</a:t>
          </a:r>
          <a:r>
            <a:rPr b="0" lang="en-US" sz="1100" spc="-1" strike="noStrike">
              <a:solidFill>
                <a:srgbClr val="000000"/>
              </a:solidFill>
              <a:latin typeface="Calibri"/>
            </a:rPr>
            <a:t>PW</a:t>
          </a:r>
          <a:r>
            <a:rPr b="0" lang="ja-JP" sz="1100" spc="-1" strike="noStrike">
              <a:solidFill>
                <a:srgbClr val="000000"/>
              </a:solidFill>
              <a:latin typeface="Calibri"/>
            </a:rPr>
            <a:t>は設定していません。再度、シートを保護する場合は、「シートの保護」⇒「</a:t>
          </a:r>
          <a:r>
            <a:rPr b="0" lang="en-US" sz="1100" spc="-1" strike="noStrike">
              <a:solidFill>
                <a:srgbClr val="000000"/>
              </a:solidFill>
              <a:latin typeface="Calibri"/>
            </a:rPr>
            <a:t>OK</a:t>
          </a:r>
          <a:r>
            <a:rPr b="0" lang="ja-JP" sz="1100" spc="-1" strike="noStrike">
              <a:solidFill>
                <a:srgbClr val="000000"/>
              </a:solidFill>
              <a:latin typeface="Calibri"/>
            </a:rPr>
            <a:t>」をクリック。）</a:t>
          </a:r>
          <a:endParaRPr b="0" lang="en-US" sz="1100" spc="-1" strike="noStrike">
            <a:latin typeface="游明朝"/>
          </a:endParaRPr>
        </a:p>
        <a:p>
          <a:pPr>
            <a:lnSpc>
              <a:spcPct val="100000"/>
            </a:lnSpc>
          </a:pPr>
          <a:r>
            <a:rPr b="0" lang="ja-JP" sz="1100" spc="-1" strike="noStrike">
              <a:solidFill>
                <a:srgbClr val="000000"/>
              </a:solidFill>
              <a:latin typeface="Calibri"/>
            </a:rPr>
            <a:t>・従業者の入力行が足りない場合は、適宜、行を追加してください。その際、計算式及びプルダウンの設定に支障をきたさないよう留意してください。</a:t>
          </a:r>
          <a:endParaRPr b="0" lang="en-US" sz="1100" spc="-1" strike="noStrike">
            <a:latin typeface="游明朝"/>
          </a:endParaRPr>
        </a:p>
        <a:p>
          <a:pPr>
            <a:lnSpc>
              <a:spcPct val="100000"/>
            </a:lnSpc>
          </a:pPr>
          <a:r>
            <a:rPr b="0" lang="ja-JP" sz="1100" spc="-1" strike="noStrike">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100" spc="-1" strike="noStrike">
            <a:latin typeface="游明朝"/>
          </a:endParaRPr>
        </a:p>
        <a:p>
          <a:pPr>
            <a:lnSpc>
              <a:spcPct val="100000"/>
            </a:lnSpc>
            <a:tabLst>
              <a:tab algn="l" pos="0"/>
            </a:tabLst>
          </a:pPr>
          <a:r>
            <a:rPr b="0" lang="ja-JP" sz="1100" spc="-1" strike="noStrike">
              <a:solidFill>
                <a:srgbClr val="000000"/>
              </a:solidFill>
              <a:latin typeface="Calibri"/>
            </a:rPr>
            <a:t>・必要項目を満たしていれば、各事業所で使用するシフト表等をもって代替書類として差し支えありません。</a:t>
          </a:r>
          <a:endParaRPr b="0" lang="en-US" sz="1100" spc="-1" strike="noStrike">
            <a:latin typeface="游明朝"/>
          </a:endParaRPr>
        </a:p>
        <a:p>
          <a:pPr>
            <a:lnSpc>
              <a:spcPct val="100000"/>
            </a:lnSpc>
            <a:tabLst>
              <a:tab algn="l" pos="0"/>
            </a:tabLst>
          </a:pPr>
          <a:endParaRPr b="0" lang="en-US" sz="1100" spc="-1" strike="noStrike">
            <a:latin typeface="游明朝"/>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571680</xdr:colOff>
      <xdr:row>3</xdr:row>
      <xdr:rowOff>66600</xdr:rowOff>
    </xdr:from>
    <xdr:to>
      <xdr:col>4</xdr:col>
      <xdr:colOff>647280</xdr:colOff>
      <xdr:row>4</xdr:row>
      <xdr:rowOff>227880</xdr:rowOff>
    </xdr:to>
    <xdr:sp>
      <xdr:nvSpPr>
        <xdr:cNvPr id="11" name="右中かっこ 1"/>
        <xdr:cNvSpPr/>
      </xdr:nvSpPr>
      <xdr:spPr>
        <a:xfrm>
          <a:off x="5216040" y="809640"/>
          <a:ext cx="75600" cy="418320"/>
        </a:xfrm>
        <a:prstGeom prst="rightBrace">
          <a:avLst>
            <a:gd name="adj1" fmla="val 8333"/>
            <a:gd name="adj2" fmla="val 50000"/>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0</xdr:col>
      <xdr:colOff>95400</xdr:colOff>
      <xdr:row>71</xdr:row>
      <xdr:rowOff>123840</xdr:rowOff>
    </xdr:from>
    <xdr:to>
      <xdr:col>15</xdr:col>
      <xdr:colOff>561240</xdr:colOff>
      <xdr:row>80</xdr:row>
      <xdr:rowOff>161280</xdr:rowOff>
    </xdr:to>
    <xdr:sp>
      <xdr:nvSpPr>
        <xdr:cNvPr id="12" name="正方形/長方形 2"/>
        <xdr:cNvSpPr/>
      </xdr:nvSpPr>
      <xdr:spPr>
        <a:xfrm>
          <a:off x="95400" y="16468920"/>
          <a:ext cx="12772800" cy="2180520"/>
        </a:xfrm>
        <a:prstGeom prst="rect">
          <a:avLst/>
        </a:prstGeom>
        <a:solidFill>
          <a:srgbClr val="ffffff"/>
        </a:solidFill>
        <a:ln w="0">
          <a:solidFill>
            <a:srgbClr val="32549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Calibri"/>
            </a:rPr>
            <a:t>【留意事項】</a:t>
          </a:r>
          <a:endParaRPr b="0" lang="en-US" sz="1100" spc="-1" strike="noStrike">
            <a:latin typeface="游明朝"/>
          </a:endParaRPr>
        </a:p>
        <a:p>
          <a:pPr>
            <a:lnSpc>
              <a:spcPct val="100000"/>
            </a:lnSpc>
          </a:pPr>
          <a:r>
            <a:rPr b="0" lang="ja-JP" sz="1100" spc="-1" strike="noStrike">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100" spc="-1" strike="noStrike">
            <a:latin typeface="游明朝"/>
          </a:endParaRPr>
        </a:p>
        <a:p>
          <a:pPr>
            <a:lnSpc>
              <a:spcPct val="100000"/>
            </a:lnSpc>
          </a:pPr>
          <a:r>
            <a:rPr b="0" lang="ja-JP" sz="1100" spc="-1" strike="noStrike">
              <a:solidFill>
                <a:srgbClr val="000000"/>
              </a:solidFill>
              <a:latin typeface="Calibri"/>
            </a:rPr>
            <a:t>　（「校閲」⇒「シート保護の解除」をクリック。</a:t>
          </a:r>
          <a:r>
            <a:rPr b="0" lang="en-US" sz="1100" spc="-1" strike="noStrike">
              <a:solidFill>
                <a:srgbClr val="000000"/>
              </a:solidFill>
              <a:latin typeface="Calibri"/>
            </a:rPr>
            <a:t>PW</a:t>
          </a:r>
          <a:r>
            <a:rPr b="0" lang="ja-JP" sz="1100" spc="-1" strike="noStrike">
              <a:solidFill>
                <a:srgbClr val="000000"/>
              </a:solidFill>
              <a:latin typeface="Calibri"/>
            </a:rPr>
            <a:t>は設定していません。再度、シートを保護する場合は、「シートの保護」⇒「</a:t>
          </a:r>
          <a:r>
            <a:rPr b="0" lang="en-US" sz="1100" spc="-1" strike="noStrike">
              <a:solidFill>
                <a:srgbClr val="000000"/>
              </a:solidFill>
              <a:latin typeface="Calibri"/>
            </a:rPr>
            <a:t>OK</a:t>
          </a:r>
          <a:r>
            <a:rPr b="0" lang="ja-JP" sz="1100" spc="-1" strike="noStrike">
              <a:solidFill>
                <a:srgbClr val="000000"/>
              </a:solidFill>
              <a:latin typeface="Calibri"/>
            </a:rPr>
            <a:t>」をクリック。）</a:t>
          </a:r>
          <a:endParaRPr b="0" lang="en-US" sz="1100" spc="-1" strike="noStrike">
            <a:latin typeface="游明朝"/>
          </a:endParaRPr>
        </a:p>
        <a:p>
          <a:pPr>
            <a:lnSpc>
              <a:spcPct val="100000"/>
            </a:lnSpc>
          </a:pPr>
          <a:r>
            <a:rPr b="0" lang="ja-JP" sz="1100" spc="-1" strike="noStrike">
              <a:solidFill>
                <a:srgbClr val="000000"/>
              </a:solidFill>
              <a:latin typeface="Calibri"/>
            </a:rPr>
            <a:t>・従業者の入力行が足りない場合は、適宜、行を追加してください。その際、計算式及びプルダウンの設定に支障をきたさないよう留意してください。</a:t>
          </a:r>
          <a:endParaRPr b="0" lang="en-US" sz="1100" spc="-1" strike="noStrike">
            <a:latin typeface="游明朝"/>
          </a:endParaRPr>
        </a:p>
        <a:p>
          <a:pPr>
            <a:lnSpc>
              <a:spcPct val="100000"/>
            </a:lnSpc>
          </a:pPr>
          <a:r>
            <a:rPr b="0" lang="ja-JP" sz="1100" spc="-1" strike="noStrike">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100" spc="-1" strike="noStrike">
            <a:latin typeface="游明朝"/>
          </a:endParaRPr>
        </a:p>
        <a:p>
          <a:pPr>
            <a:lnSpc>
              <a:spcPct val="100000"/>
            </a:lnSpc>
            <a:tabLst>
              <a:tab algn="l" pos="0"/>
            </a:tabLst>
          </a:pPr>
          <a:r>
            <a:rPr b="0" lang="ja-JP" sz="1100" spc="-1" strike="noStrike">
              <a:solidFill>
                <a:srgbClr val="000000"/>
              </a:solidFill>
              <a:latin typeface="Calibri"/>
            </a:rPr>
            <a:t>・必要項目を満たしていれば、各施設で使用するシフト表等をもって代替書類として差し支えありません。</a:t>
          </a:r>
          <a:endParaRPr b="0" lang="en-US" sz="1100" spc="-1" strike="noStrike">
            <a:latin typeface="游明朝"/>
          </a:endParaRPr>
        </a:p>
        <a:p>
          <a:pPr>
            <a:lnSpc>
              <a:spcPct val="100000"/>
            </a:lnSpc>
            <a:tabLst>
              <a:tab algn="l" pos="0"/>
            </a:tabLst>
          </a:pPr>
          <a:endParaRPr b="0" lang="en-US" sz="1100" spc="-1" strike="noStrike">
            <a:latin typeface="游明朝"/>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571680</xdr:colOff>
      <xdr:row>3</xdr:row>
      <xdr:rowOff>66600</xdr:rowOff>
    </xdr:from>
    <xdr:to>
      <xdr:col>4</xdr:col>
      <xdr:colOff>647280</xdr:colOff>
      <xdr:row>4</xdr:row>
      <xdr:rowOff>227880</xdr:rowOff>
    </xdr:to>
    <xdr:sp>
      <xdr:nvSpPr>
        <xdr:cNvPr id="13" name="右中かっこ 1"/>
        <xdr:cNvSpPr/>
      </xdr:nvSpPr>
      <xdr:spPr>
        <a:xfrm>
          <a:off x="5216040" y="809640"/>
          <a:ext cx="75600" cy="418320"/>
        </a:xfrm>
        <a:prstGeom prst="rightBrace">
          <a:avLst>
            <a:gd name="adj1" fmla="val 8333"/>
            <a:gd name="adj2" fmla="val 50000"/>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19080</xdr:colOff>
      <xdr:row>81</xdr:row>
      <xdr:rowOff>95400</xdr:rowOff>
    </xdr:from>
    <xdr:to>
      <xdr:col>15</xdr:col>
      <xdr:colOff>590040</xdr:colOff>
      <xdr:row>90</xdr:row>
      <xdr:rowOff>132840</xdr:rowOff>
    </xdr:to>
    <xdr:sp>
      <xdr:nvSpPr>
        <xdr:cNvPr id="14" name="正方形/長方形 2"/>
        <xdr:cNvSpPr/>
      </xdr:nvSpPr>
      <xdr:spPr>
        <a:xfrm>
          <a:off x="127800" y="18973800"/>
          <a:ext cx="12769200" cy="2180880"/>
        </a:xfrm>
        <a:prstGeom prst="rect">
          <a:avLst/>
        </a:prstGeom>
        <a:solidFill>
          <a:srgbClr val="ffffff"/>
        </a:solidFill>
        <a:ln w="0">
          <a:solidFill>
            <a:srgbClr val="32549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Calibri"/>
            </a:rPr>
            <a:t>【留意事項】</a:t>
          </a:r>
          <a:endParaRPr b="0" lang="en-US" sz="1100" spc="-1" strike="noStrike">
            <a:latin typeface="游明朝"/>
          </a:endParaRPr>
        </a:p>
        <a:p>
          <a:pPr>
            <a:lnSpc>
              <a:spcPct val="100000"/>
            </a:lnSpc>
          </a:pPr>
          <a:r>
            <a:rPr b="0" lang="ja-JP" sz="1100" spc="-1" strike="noStrike">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100" spc="-1" strike="noStrike">
            <a:latin typeface="游明朝"/>
          </a:endParaRPr>
        </a:p>
        <a:p>
          <a:pPr>
            <a:lnSpc>
              <a:spcPct val="100000"/>
            </a:lnSpc>
          </a:pPr>
          <a:r>
            <a:rPr b="0" lang="ja-JP" sz="1100" spc="-1" strike="noStrike">
              <a:solidFill>
                <a:srgbClr val="000000"/>
              </a:solidFill>
              <a:latin typeface="Calibri"/>
            </a:rPr>
            <a:t>　（「校閲」⇒「シート保護の解除」をクリック。</a:t>
          </a:r>
          <a:r>
            <a:rPr b="0" lang="en-US" sz="1100" spc="-1" strike="noStrike">
              <a:solidFill>
                <a:srgbClr val="000000"/>
              </a:solidFill>
              <a:latin typeface="Calibri"/>
            </a:rPr>
            <a:t>PW</a:t>
          </a:r>
          <a:r>
            <a:rPr b="0" lang="ja-JP" sz="1100" spc="-1" strike="noStrike">
              <a:solidFill>
                <a:srgbClr val="000000"/>
              </a:solidFill>
              <a:latin typeface="Calibri"/>
            </a:rPr>
            <a:t>は設定していません。再度、シートを保護する場合は、「シートの保護」⇒「</a:t>
          </a:r>
          <a:r>
            <a:rPr b="0" lang="en-US" sz="1100" spc="-1" strike="noStrike">
              <a:solidFill>
                <a:srgbClr val="000000"/>
              </a:solidFill>
              <a:latin typeface="Calibri"/>
            </a:rPr>
            <a:t>OK</a:t>
          </a:r>
          <a:r>
            <a:rPr b="0" lang="ja-JP" sz="1100" spc="-1" strike="noStrike">
              <a:solidFill>
                <a:srgbClr val="000000"/>
              </a:solidFill>
              <a:latin typeface="Calibri"/>
            </a:rPr>
            <a:t>」をクリック。）</a:t>
          </a:r>
          <a:endParaRPr b="0" lang="en-US" sz="1100" spc="-1" strike="noStrike">
            <a:latin typeface="游明朝"/>
          </a:endParaRPr>
        </a:p>
        <a:p>
          <a:pPr>
            <a:lnSpc>
              <a:spcPct val="100000"/>
            </a:lnSpc>
          </a:pPr>
          <a:r>
            <a:rPr b="0" lang="ja-JP" sz="1100" spc="-1" strike="noStrike">
              <a:solidFill>
                <a:srgbClr val="000000"/>
              </a:solidFill>
              <a:latin typeface="Calibri"/>
            </a:rPr>
            <a:t>・従業者の入力行が足りない場合は、適宜、行を追加してください。その際、計算式及びプルダウンの設定に支障をきたさないよう留意してください。</a:t>
          </a:r>
          <a:endParaRPr b="0" lang="en-US" sz="1100" spc="-1" strike="noStrike">
            <a:latin typeface="游明朝"/>
          </a:endParaRPr>
        </a:p>
        <a:p>
          <a:pPr>
            <a:lnSpc>
              <a:spcPct val="100000"/>
            </a:lnSpc>
          </a:pPr>
          <a:r>
            <a:rPr b="0" lang="ja-JP" sz="1100" spc="-1" strike="noStrike">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100" spc="-1" strike="noStrike">
            <a:latin typeface="游明朝"/>
          </a:endParaRPr>
        </a:p>
        <a:p>
          <a:pPr>
            <a:lnSpc>
              <a:spcPct val="100000"/>
            </a:lnSpc>
            <a:tabLst>
              <a:tab algn="l" pos="0"/>
            </a:tabLst>
          </a:pPr>
          <a:r>
            <a:rPr b="0" lang="ja-JP" sz="1100" spc="-1" strike="noStrike">
              <a:solidFill>
                <a:srgbClr val="000000"/>
              </a:solidFill>
              <a:latin typeface="Calibri"/>
            </a:rPr>
            <a:t>・必要項目を満たしていれば、各施設で使用するシフト表等をもって代替書類として差し支えありません。</a:t>
          </a:r>
          <a:endParaRPr b="0" lang="en-US" sz="1100" spc="-1" strike="noStrike">
            <a:latin typeface="游明朝"/>
          </a:endParaRPr>
        </a:p>
        <a:p>
          <a:pPr>
            <a:lnSpc>
              <a:spcPct val="100000"/>
            </a:lnSpc>
            <a:tabLst>
              <a:tab algn="l" pos="0"/>
            </a:tabLst>
          </a:pPr>
          <a:endParaRPr b="0" lang="en-US" sz="1100" spc="-1" strike="noStrike">
            <a:latin typeface="游明朝"/>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571680</xdr:colOff>
      <xdr:row>3</xdr:row>
      <xdr:rowOff>66600</xdr:rowOff>
    </xdr:from>
    <xdr:to>
      <xdr:col>4</xdr:col>
      <xdr:colOff>647280</xdr:colOff>
      <xdr:row>4</xdr:row>
      <xdr:rowOff>227880</xdr:rowOff>
    </xdr:to>
    <xdr:sp>
      <xdr:nvSpPr>
        <xdr:cNvPr id="15" name="右中かっこ 1"/>
        <xdr:cNvSpPr/>
      </xdr:nvSpPr>
      <xdr:spPr>
        <a:xfrm>
          <a:off x="5216040" y="809640"/>
          <a:ext cx="75600" cy="418320"/>
        </a:xfrm>
        <a:prstGeom prst="rightBrace">
          <a:avLst>
            <a:gd name="adj1" fmla="val 8333"/>
            <a:gd name="adj2" fmla="val 50000"/>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57240</xdr:colOff>
      <xdr:row>68</xdr:row>
      <xdr:rowOff>38160</xdr:rowOff>
    </xdr:from>
    <xdr:to>
      <xdr:col>15</xdr:col>
      <xdr:colOff>628200</xdr:colOff>
      <xdr:row>77</xdr:row>
      <xdr:rowOff>75600</xdr:rowOff>
    </xdr:to>
    <xdr:sp>
      <xdr:nvSpPr>
        <xdr:cNvPr id="16" name="正方形/長方形 2"/>
        <xdr:cNvSpPr/>
      </xdr:nvSpPr>
      <xdr:spPr>
        <a:xfrm>
          <a:off x="165960" y="15611400"/>
          <a:ext cx="12769200" cy="2180880"/>
        </a:xfrm>
        <a:prstGeom prst="rect">
          <a:avLst/>
        </a:prstGeom>
        <a:solidFill>
          <a:srgbClr val="ffffff"/>
        </a:solidFill>
        <a:ln w="0">
          <a:solidFill>
            <a:srgbClr val="32549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Calibri"/>
            </a:rPr>
            <a:t>【留意事項】</a:t>
          </a:r>
          <a:endParaRPr b="0" lang="en-US" sz="1100" spc="-1" strike="noStrike">
            <a:latin typeface="游明朝"/>
          </a:endParaRPr>
        </a:p>
        <a:p>
          <a:pPr>
            <a:lnSpc>
              <a:spcPct val="100000"/>
            </a:lnSpc>
          </a:pPr>
          <a:r>
            <a:rPr b="0" lang="ja-JP" sz="1100" spc="-1" strike="noStrike">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100" spc="-1" strike="noStrike">
            <a:latin typeface="游明朝"/>
          </a:endParaRPr>
        </a:p>
        <a:p>
          <a:pPr>
            <a:lnSpc>
              <a:spcPct val="100000"/>
            </a:lnSpc>
          </a:pPr>
          <a:r>
            <a:rPr b="0" lang="ja-JP" sz="1100" spc="-1" strike="noStrike">
              <a:solidFill>
                <a:srgbClr val="000000"/>
              </a:solidFill>
              <a:latin typeface="Calibri"/>
            </a:rPr>
            <a:t>　（「校閲」⇒「シート保護の解除」をクリック。</a:t>
          </a:r>
          <a:r>
            <a:rPr b="0" lang="en-US" sz="1100" spc="-1" strike="noStrike">
              <a:solidFill>
                <a:srgbClr val="000000"/>
              </a:solidFill>
              <a:latin typeface="Calibri"/>
            </a:rPr>
            <a:t>PW</a:t>
          </a:r>
          <a:r>
            <a:rPr b="0" lang="ja-JP" sz="1100" spc="-1" strike="noStrike">
              <a:solidFill>
                <a:srgbClr val="000000"/>
              </a:solidFill>
              <a:latin typeface="Calibri"/>
            </a:rPr>
            <a:t>は設定していません。再度、シートを保護する場合は、「シートの保護」⇒「</a:t>
          </a:r>
          <a:r>
            <a:rPr b="0" lang="en-US" sz="1100" spc="-1" strike="noStrike">
              <a:solidFill>
                <a:srgbClr val="000000"/>
              </a:solidFill>
              <a:latin typeface="Calibri"/>
            </a:rPr>
            <a:t>OK</a:t>
          </a:r>
          <a:r>
            <a:rPr b="0" lang="ja-JP" sz="1100" spc="-1" strike="noStrike">
              <a:solidFill>
                <a:srgbClr val="000000"/>
              </a:solidFill>
              <a:latin typeface="Calibri"/>
            </a:rPr>
            <a:t>」をクリック。）</a:t>
          </a:r>
          <a:endParaRPr b="0" lang="en-US" sz="1100" spc="-1" strike="noStrike">
            <a:latin typeface="游明朝"/>
          </a:endParaRPr>
        </a:p>
        <a:p>
          <a:pPr>
            <a:lnSpc>
              <a:spcPct val="100000"/>
            </a:lnSpc>
          </a:pPr>
          <a:r>
            <a:rPr b="0" lang="ja-JP" sz="1100" spc="-1" strike="noStrike">
              <a:solidFill>
                <a:srgbClr val="000000"/>
              </a:solidFill>
              <a:latin typeface="Calibri"/>
            </a:rPr>
            <a:t>・従業者の入力行が足りない場合は、適宜、行を追加してください。その際、計算式及びプルダウンの設定に支障をきたさないよう留意してください。</a:t>
          </a:r>
          <a:endParaRPr b="0" lang="en-US" sz="1100" spc="-1" strike="noStrike">
            <a:latin typeface="游明朝"/>
          </a:endParaRPr>
        </a:p>
        <a:p>
          <a:pPr>
            <a:lnSpc>
              <a:spcPct val="100000"/>
            </a:lnSpc>
          </a:pPr>
          <a:r>
            <a:rPr b="0" lang="ja-JP" sz="1100" spc="-1" strike="noStrike">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100" spc="-1" strike="noStrike">
            <a:latin typeface="游明朝"/>
          </a:endParaRPr>
        </a:p>
        <a:p>
          <a:pPr>
            <a:lnSpc>
              <a:spcPct val="100000"/>
            </a:lnSpc>
            <a:tabLst>
              <a:tab algn="l" pos="0"/>
            </a:tabLst>
          </a:pPr>
          <a:r>
            <a:rPr b="0" lang="ja-JP" sz="1100" spc="-1" strike="noStrike">
              <a:solidFill>
                <a:srgbClr val="000000"/>
              </a:solidFill>
              <a:latin typeface="Calibri"/>
            </a:rPr>
            <a:t>・必要項目を満たしていれば、各事業所で使用するシフト表等をもって代替書類として差し支えありません。</a:t>
          </a:r>
          <a:endParaRPr b="0" lang="en-US" sz="1100" spc="-1" strike="noStrike">
            <a:latin typeface="游明朝"/>
          </a:endParaRPr>
        </a:p>
        <a:p>
          <a:pPr>
            <a:lnSpc>
              <a:spcPct val="100000"/>
            </a:lnSpc>
            <a:tabLst>
              <a:tab algn="l" pos="0"/>
            </a:tabLst>
          </a:pPr>
          <a:endParaRPr b="0" lang="en-US" sz="1100" spc="-1" strike="noStrike">
            <a:latin typeface="游明朝"/>
          </a:endParaRPr>
        </a:p>
      </xdr:txBody>
    </xdr:sp>
    <xdr:clientData/>
  </xdr:twoCellAnchor>
</xdr:wsDr>
</file>

<file path=xl/worksheets/_rels/sheet12.xml.rels><?xml version="1.0" encoding="UTF-8"?>
<Relationships xmlns="http://schemas.openxmlformats.org/package/2006/relationships"><Relationship Id="rId1" Type="http://schemas.openxmlformats.org/officeDocument/2006/relationships/drawing" Target="../drawings/drawing5.xml"/>
</Relationships>
</file>

<file path=xl/worksheets/_rels/sheet15.xml.rels><?xml version="1.0" encoding="UTF-8"?>
<Relationships xmlns="http://schemas.openxmlformats.org/package/2006/relationships"><Relationship Id="rId1" Type="http://schemas.openxmlformats.org/officeDocument/2006/relationships/drawing" Target="../drawings/drawing6.xml"/>
</Relationships>
</file>

<file path=xl/worksheets/_rels/sheet18.xml.rels><?xml version="1.0" encoding="UTF-8"?>
<Relationships xmlns="http://schemas.openxmlformats.org/package/2006/relationships"><Relationship Id="rId1" Type="http://schemas.openxmlformats.org/officeDocument/2006/relationships/drawing" Target="../drawings/drawing7.xml"/>
</Relationships>
</file>

<file path=xl/worksheets/_rels/sheet21.xml.rels><?xml version="1.0" encoding="UTF-8"?>
<Relationships xmlns="http://schemas.openxmlformats.org/package/2006/relationships"><Relationship Id="rId1" Type="http://schemas.openxmlformats.org/officeDocument/2006/relationships/drawing" Target="../drawings/drawing8.xml"/>
</Relationships>
</file>

<file path=xl/worksheets/_rels/sheet24.xml.rels><?xml version="1.0" encoding="UTF-8"?>
<Relationships xmlns="http://schemas.openxmlformats.org/package/2006/relationships"><Relationship Id="rId1" Type="http://schemas.openxmlformats.org/officeDocument/2006/relationships/drawing" Target="../drawings/drawing9.xml"/>
</Relationships>
</file>

<file path=xl/worksheets/_rels/sheet27.xml.rels><?xml version="1.0" encoding="UTF-8"?>
<Relationships xmlns="http://schemas.openxmlformats.org/package/2006/relationships"><Relationship Id="rId1" Type="http://schemas.openxmlformats.org/officeDocument/2006/relationships/drawing" Target="../drawings/drawing10.xml"/>
</Relationships>
</file>

<file path=xl/worksheets/_rels/sheet29.xml.rels><?xml version="1.0" encoding="UTF-8"?>
<Relationships xmlns="http://schemas.openxmlformats.org/package/2006/relationships"><Relationship Id="rId1" Type="http://schemas.openxmlformats.org/officeDocument/2006/relationships/drawing" Target="../drawings/drawing11.xml"/>
</Relationships>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_rels/sheet30.xml.rels><?xml version="1.0" encoding="UTF-8"?>
<Relationships xmlns="http://schemas.openxmlformats.org/package/2006/relationships"><Relationship Id="rId1" Type="http://schemas.openxmlformats.org/officeDocument/2006/relationships/drawing" Target="../drawings/drawing12.xml"/>
</Relationships>
</file>

<file path=xl/worksheets/_rels/sheet33.xml.rels><?xml version="1.0" encoding="UTF-8"?>
<Relationships xmlns="http://schemas.openxmlformats.org/package/2006/relationships"><Relationship Id="rId1" Type="http://schemas.openxmlformats.org/officeDocument/2006/relationships/drawing" Target="../drawings/drawing13.xml"/>
</Relationships>
</file>

<file path=xl/worksheets/_rels/sheet35.xml.rels><?xml version="1.0" encoding="UTF-8"?>
<Relationships xmlns="http://schemas.openxmlformats.org/package/2006/relationships"><Relationship Id="rId1" Type="http://schemas.openxmlformats.org/officeDocument/2006/relationships/drawing" Target="../drawings/drawing14.xml"/>
</Relationships>
</file>

<file path=xl/worksheets/_rels/sheet5.xml.rels><?xml version="1.0" encoding="UTF-8"?>
<Relationships xmlns="http://schemas.openxmlformats.org/package/2006/relationships"><Relationship Id="rId1" Type="http://schemas.openxmlformats.org/officeDocument/2006/relationships/drawing" Target="../drawings/drawing2.xml"/>
</Relationships>
</file>

<file path=xl/worksheets/_rels/sheet6.xml.rels><?xml version="1.0" encoding="UTF-8"?>
<Relationships xmlns="http://schemas.openxmlformats.org/package/2006/relationships"><Relationship Id="rId1" Type="http://schemas.openxmlformats.org/officeDocument/2006/relationships/drawing" Target="../drawings/drawing3.xml"/>
</Relationships>
</file>

<file path=xl/worksheets/_rels/sheet9.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O120"/>
  <sheetViews>
    <sheetView showFormulas="false" showGridLines="false" showRowColHeaders="true" showZeros="true" rightToLeft="false" tabSelected="false" showOutlineSymbols="true" defaultGridColor="true" view="pageBreakPreview" topLeftCell="A1" colorId="64" zoomScale="100" zoomScaleNormal="55" zoomScalePageLayoutView="100" workbookViewId="0">
      <selection pane="topLeft" activeCell="A1" activeCellId="0" sqref="A1"/>
    </sheetView>
  </sheetViews>
  <sheetFormatPr defaultColWidth="4.50390625" defaultRowHeight="14.25" zeroHeight="false" outlineLevelRow="0" outlineLevelCol="0"/>
  <cols>
    <col collapsed="false" customWidth="true" hidden="false" outlineLevel="0" max="1" min="1" style="1" width="0.89"/>
    <col collapsed="false" customWidth="true" hidden="false" outlineLevel="0" max="2" min="2" style="1" width="5.68"/>
    <col collapsed="false" customWidth="true" hidden="false" outlineLevel="0" max="4" min="3" style="1" width="8.11"/>
    <col collapsed="false" customWidth="true" hidden="true" outlineLevel="0" max="8" min="5" style="1" width="3.2"/>
    <col collapsed="false" customWidth="true" hidden="false" outlineLevel="0" max="10" min="9" style="1" width="3.2"/>
    <col collapsed="false" customWidth="true" hidden="false" outlineLevel="0" max="62" min="11" style="1" width="5.68"/>
    <col collapsed="false" customWidth="true" hidden="false" outlineLevel="0" max="63" min="63" style="1" width="1.1"/>
    <col collapsed="false" customWidth="false" hidden="false" outlineLevel="0" max="1024" min="64" style="1" width="4.5"/>
  </cols>
  <sheetData>
    <row r="1" s="2" customFormat="true" ht="20.25" hidden="false" customHeight="true" outlineLevel="0" collapsed="false">
      <c r="C1" s="3" t="s">
        <v>0</v>
      </c>
      <c r="D1" s="3"/>
      <c r="E1" s="3"/>
      <c r="F1" s="3"/>
      <c r="G1" s="3"/>
      <c r="H1" s="3"/>
      <c r="I1" s="3"/>
      <c r="J1" s="3"/>
      <c r="M1" s="4" t="s">
        <v>1</v>
      </c>
      <c r="P1" s="3"/>
      <c r="Q1" s="3"/>
      <c r="R1" s="3"/>
      <c r="S1" s="3"/>
      <c r="T1" s="3"/>
      <c r="U1" s="3"/>
      <c r="V1" s="3"/>
      <c r="W1" s="3"/>
      <c r="AS1" s="5" t="s">
        <v>2</v>
      </c>
      <c r="AT1" s="6" t="s">
        <v>3</v>
      </c>
      <c r="AU1" s="6"/>
      <c r="AV1" s="6"/>
      <c r="AW1" s="6"/>
      <c r="AX1" s="6"/>
      <c r="AY1" s="6"/>
      <c r="AZ1" s="6"/>
      <c r="BA1" s="6"/>
      <c r="BB1" s="6"/>
      <c r="BC1" s="6"/>
      <c r="BD1" s="6"/>
      <c r="BE1" s="6"/>
      <c r="BF1" s="6"/>
      <c r="BG1" s="6"/>
      <c r="BH1" s="6"/>
      <c r="BI1" s="6"/>
      <c r="BJ1" s="5" t="s">
        <v>4</v>
      </c>
    </row>
    <row r="2" s="7" customFormat="true" ht="20.25" hidden="false" customHeight="true" outlineLevel="0" collapsed="false">
      <c r="J2" s="4"/>
      <c r="M2" s="4"/>
      <c r="N2" s="4"/>
      <c r="P2" s="5"/>
      <c r="Q2" s="5"/>
      <c r="R2" s="5"/>
      <c r="S2" s="5"/>
      <c r="T2" s="5"/>
      <c r="U2" s="5"/>
      <c r="V2" s="5"/>
      <c r="W2" s="5"/>
      <c r="AB2" s="5" t="s">
        <v>5</v>
      </c>
      <c r="AC2" s="8" t="n">
        <v>6</v>
      </c>
      <c r="AD2" s="8"/>
      <c r="AE2" s="5" t="s">
        <v>6</v>
      </c>
      <c r="AF2" s="9" t="n">
        <f aca="false">IF(AC2=0,"",YEAR(DATE(2018+AC2,1,1)))</f>
        <v>2024</v>
      </c>
      <c r="AG2" s="9"/>
      <c r="AH2" s="10" t="s">
        <v>7</v>
      </c>
      <c r="AI2" s="10" t="s">
        <v>8</v>
      </c>
      <c r="AJ2" s="8" t="n">
        <v>4</v>
      </c>
      <c r="AK2" s="8"/>
      <c r="AL2" s="10" t="s">
        <v>9</v>
      </c>
      <c r="AS2" s="5" t="s">
        <v>10</v>
      </c>
      <c r="AT2" s="8" t="s">
        <v>11</v>
      </c>
      <c r="AU2" s="8"/>
      <c r="AV2" s="8"/>
      <c r="AW2" s="8"/>
      <c r="AX2" s="8"/>
      <c r="AY2" s="8"/>
      <c r="AZ2" s="8"/>
      <c r="BA2" s="8"/>
      <c r="BB2" s="8"/>
      <c r="BC2" s="8"/>
      <c r="BD2" s="8"/>
      <c r="BE2" s="8"/>
      <c r="BF2" s="8"/>
      <c r="BG2" s="8"/>
      <c r="BH2" s="8"/>
      <c r="BI2" s="8"/>
      <c r="BJ2" s="5" t="s">
        <v>4</v>
      </c>
      <c r="BK2" s="5"/>
      <c r="BL2" s="5"/>
      <c r="BM2" s="5"/>
    </row>
    <row r="3" s="7" customFormat="true" ht="20.25" hidden="false" customHeight="true" outlineLevel="0" collapsed="false">
      <c r="J3" s="4"/>
      <c r="M3" s="4"/>
      <c r="O3" s="5"/>
      <c r="P3" s="5"/>
      <c r="Q3" s="5"/>
      <c r="R3" s="5"/>
      <c r="S3" s="5"/>
      <c r="T3" s="5"/>
      <c r="U3" s="5"/>
      <c r="AC3" s="11"/>
      <c r="AD3" s="11"/>
      <c r="AE3" s="12"/>
      <c r="AF3" s="13"/>
      <c r="AG3" s="12"/>
      <c r="BD3" s="14" t="s">
        <v>12</v>
      </c>
      <c r="BE3" s="15" t="s">
        <v>13</v>
      </c>
      <c r="BF3" s="15"/>
      <c r="BG3" s="15"/>
      <c r="BH3" s="15"/>
      <c r="BI3" s="5"/>
    </row>
    <row r="4" s="7" customFormat="true" ht="20.25" hidden="false" customHeight="true" outlineLevel="0" collapsed="false">
      <c r="B4" s="16"/>
      <c r="C4" s="16"/>
      <c r="D4" s="16"/>
      <c r="E4" s="16"/>
      <c r="F4" s="16"/>
      <c r="G4" s="16"/>
      <c r="H4" s="16"/>
      <c r="I4" s="16"/>
      <c r="J4" s="17"/>
      <c r="K4" s="16"/>
      <c r="L4" s="16"/>
      <c r="M4" s="17"/>
      <c r="N4" s="16"/>
      <c r="O4" s="18"/>
      <c r="P4" s="18"/>
      <c r="Q4" s="18"/>
      <c r="R4" s="18"/>
      <c r="S4" s="18"/>
      <c r="T4" s="18"/>
      <c r="U4" s="18"/>
      <c r="V4" s="16"/>
      <c r="W4" s="16"/>
      <c r="X4" s="16"/>
      <c r="Y4" s="16"/>
      <c r="Z4" s="16"/>
      <c r="AA4" s="16"/>
      <c r="AB4" s="16"/>
      <c r="AC4" s="19"/>
      <c r="AD4" s="19"/>
      <c r="AE4" s="20"/>
      <c r="AF4" s="21"/>
      <c r="AG4" s="20"/>
      <c r="AH4" s="16"/>
      <c r="AI4" s="16"/>
      <c r="AJ4" s="16"/>
      <c r="AK4" s="16"/>
      <c r="AL4" s="16"/>
      <c r="AM4" s="16"/>
      <c r="AN4" s="16"/>
      <c r="AO4" s="16"/>
      <c r="AP4" s="16"/>
      <c r="AQ4" s="16"/>
      <c r="AR4" s="16"/>
      <c r="BD4" s="14" t="s">
        <v>14</v>
      </c>
      <c r="BE4" s="15" t="s">
        <v>15</v>
      </c>
      <c r="BF4" s="15"/>
      <c r="BG4" s="15"/>
      <c r="BH4" s="15"/>
      <c r="BI4" s="5"/>
    </row>
    <row r="5" s="7" customFormat="true" ht="9" hidden="false" customHeight="true" outlineLevel="0" collapsed="false">
      <c r="B5" s="16"/>
      <c r="C5" s="16"/>
      <c r="D5" s="16"/>
      <c r="E5" s="16"/>
      <c r="F5" s="16"/>
      <c r="G5" s="16"/>
      <c r="H5" s="16"/>
      <c r="I5" s="16"/>
      <c r="J5" s="17"/>
      <c r="K5" s="16"/>
      <c r="L5" s="16"/>
      <c r="M5" s="17"/>
      <c r="N5" s="16"/>
      <c r="O5" s="18"/>
      <c r="P5" s="18"/>
      <c r="Q5" s="18"/>
      <c r="R5" s="18"/>
      <c r="S5" s="18"/>
      <c r="T5" s="18"/>
      <c r="U5" s="18"/>
      <c r="V5" s="16"/>
      <c r="W5" s="16"/>
      <c r="X5" s="16"/>
      <c r="Y5" s="16"/>
      <c r="Z5" s="16"/>
      <c r="AA5" s="16"/>
      <c r="AB5" s="16"/>
      <c r="AC5" s="22"/>
      <c r="AD5" s="22"/>
      <c r="AE5" s="16"/>
      <c r="AF5" s="16"/>
      <c r="AG5" s="16"/>
      <c r="AH5" s="16"/>
      <c r="AI5" s="16"/>
      <c r="AJ5" s="23"/>
      <c r="AK5" s="23"/>
      <c r="AL5" s="23"/>
      <c r="AM5" s="23"/>
      <c r="AN5" s="23"/>
      <c r="AO5" s="23"/>
      <c r="AP5" s="23"/>
      <c r="AQ5" s="23"/>
      <c r="AR5" s="23"/>
      <c r="AS5" s="2"/>
      <c r="AT5" s="2"/>
      <c r="AU5" s="2"/>
      <c r="AV5" s="2"/>
      <c r="AW5" s="2"/>
      <c r="AX5" s="2"/>
      <c r="AY5" s="2"/>
      <c r="AZ5" s="2"/>
      <c r="BA5" s="2"/>
      <c r="BB5" s="2"/>
      <c r="BC5" s="2"/>
      <c r="BD5" s="2"/>
      <c r="BE5" s="2"/>
      <c r="BF5" s="2"/>
      <c r="BG5" s="2"/>
      <c r="BH5" s="24"/>
      <c r="BI5" s="24"/>
    </row>
    <row r="6" s="7" customFormat="true" ht="21" hidden="false" customHeight="true" outlineLevel="0" collapsed="false">
      <c r="B6" s="25"/>
      <c r="C6" s="26"/>
      <c r="D6" s="26"/>
      <c r="E6" s="26"/>
      <c r="F6" s="26"/>
      <c r="G6" s="26"/>
      <c r="H6" s="26"/>
      <c r="I6" s="26"/>
      <c r="J6" s="26"/>
      <c r="K6" s="27"/>
      <c r="L6" s="27"/>
      <c r="M6" s="27"/>
      <c r="N6" s="28"/>
      <c r="O6" s="27"/>
      <c r="P6" s="27"/>
      <c r="Q6" s="27"/>
      <c r="R6" s="16"/>
      <c r="S6" s="16"/>
      <c r="T6" s="16"/>
      <c r="U6" s="16"/>
      <c r="V6" s="16"/>
      <c r="W6" s="16"/>
      <c r="X6" s="16"/>
      <c r="Y6" s="16"/>
      <c r="Z6" s="16"/>
      <c r="AA6" s="16"/>
      <c r="AB6" s="16"/>
      <c r="AC6" s="16"/>
      <c r="AD6" s="16"/>
      <c r="AE6" s="16"/>
      <c r="AF6" s="16"/>
      <c r="AG6" s="16"/>
      <c r="AH6" s="16"/>
      <c r="AI6" s="16"/>
      <c r="AJ6" s="23"/>
      <c r="AK6" s="23"/>
      <c r="AL6" s="23"/>
      <c r="AM6" s="23"/>
      <c r="AN6" s="23"/>
      <c r="AO6" s="23" t="s">
        <v>16</v>
      </c>
      <c r="AP6" s="23"/>
      <c r="AQ6" s="23"/>
      <c r="AR6" s="23"/>
      <c r="AS6" s="2"/>
      <c r="AT6" s="2"/>
      <c r="AU6" s="2"/>
      <c r="AW6" s="29"/>
      <c r="AX6" s="29"/>
      <c r="AY6" s="30"/>
      <c r="AZ6" s="2"/>
      <c r="BA6" s="31" t="n">
        <v>40</v>
      </c>
      <c r="BB6" s="31"/>
      <c r="BC6" s="30" t="s">
        <v>17</v>
      </c>
      <c r="BD6" s="2"/>
      <c r="BE6" s="31" t="n">
        <v>160</v>
      </c>
      <c r="BF6" s="31"/>
      <c r="BG6" s="30" t="s">
        <v>18</v>
      </c>
      <c r="BH6" s="2"/>
      <c r="BI6" s="24"/>
    </row>
    <row r="7" s="7" customFormat="true" ht="5.25" hidden="false" customHeight="true" outlineLevel="0" collapsed="false">
      <c r="B7" s="25"/>
      <c r="C7" s="32"/>
      <c r="D7" s="32"/>
      <c r="E7" s="32"/>
      <c r="F7" s="32"/>
      <c r="G7" s="32"/>
      <c r="H7" s="32"/>
      <c r="I7" s="32"/>
      <c r="J7" s="27"/>
      <c r="K7" s="27"/>
      <c r="L7" s="27"/>
      <c r="M7" s="28"/>
      <c r="N7" s="27"/>
      <c r="O7" s="27"/>
      <c r="P7" s="27"/>
      <c r="Q7" s="27"/>
      <c r="R7" s="16"/>
      <c r="S7" s="16"/>
      <c r="T7" s="16"/>
      <c r="U7" s="16"/>
      <c r="V7" s="16"/>
      <c r="W7" s="16"/>
      <c r="X7" s="16"/>
      <c r="Y7" s="16"/>
      <c r="Z7" s="16"/>
      <c r="AA7" s="16"/>
      <c r="AB7" s="16"/>
      <c r="AC7" s="16"/>
      <c r="AD7" s="16"/>
      <c r="AE7" s="16"/>
      <c r="AF7" s="16"/>
      <c r="AG7" s="16"/>
      <c r="AH7" s="16"/>
      <c r="AI7" s="16"/>
      <c r="AJ7" s="23"/>
      <c r="AK7" s="23"/>
      <c r="AL7" s="23"/>
      <c r="AM7" s="23"/>
      <c r="AN7" s="23"/>
      <c r="AO7" s="23"/>
      <c r="AP7" s="23"/>
      <c r="AQ7" s="23"/>
      <c r="AR7" s="23"/>
      <c r="AS7" s="23"/>
      <c r="AT7" s="23"/>
      <c r="AU7" s="23"/>
      <c r="AV7" s="23"/>
      <c r="AW7" s="23"/>
      <c r="AX7" s="23"/>
      <c r="AY7" s="23"/>
      <c r="AZ7" s="23"/>
      <c r="BA7" s="23"/>
      <c r="BB7" s="23"/>
      <c r="BC7" s="23"/>
      <c r="BD7" s="23"/>
      <c r="BE7" s="23"/>
      <c r="BF7" s="23"/>
      <c r="BG7" s="23"/>
      <c r="BH7" s="33"/>
      <c r="BI7" s="33"/>
      <c r="BJ7" s="16"/>
    </row>
    <row r="8" s="7" customFormat="true" ht="21" hidden="false" customHeight="true" outlineLevel="0" collapsed="false">
      <c r="B8" s="34"/>
      <c r="C8" s="28"/>
      <c r="D8" s="28"/>
      <c r="E8" s="28"/>
      <c r="F8" s="28"/>
      <c r="G8" s="28"/>
      <c r="H8" s="28"/>
      <c r="I8" s="28"/>
      <c r="J8" s="27"/>
      <c r="K8" s="27"/>
      <c r="L8" s="27"/>
      <c r="M8" s="28"/>
      <c r="N8" s="27"/>
      <c r="O8" s="27"/>
      <c r="P8" s="27"/>
      <c r="Q8" s="27"/>
      <c r="R8" s="16"/>
      <c r="S8" s="16"/>
      <c r="T8" s="16"/>
      <c r="U8" s="16"/>
      <c r="V8" s="16"/>
      <c r="W8" s="16"/>
      <c r="X8" s="16"/>
      <c r="Y8" s="16"/>
      <c r="Z8" s="16"/>
      <c r="AA8" s="16"/>
      <c r="AB8" s="16"/>
      <c r="AC8" s="16"/>
      <c r="AD8" s="16"/>
      <c r="AE8" s="16"/>
      <c r="AF8" s="16"/>
      <c r="AG8" s="16"/>
      <c r="AH8" s="16"/>
      <c r="AI8" s="16"/>
      <c r="AJ8" s="35"/>
      <c r="AK8" s="35"/>
      <c r="AL8" s="35"/>
      <c r="AM8" s="26"/>
      <c r="AN8" s="36"/>
      <c r="AO8" s="37"/>
      <c r="AP8" s="37"/>
      <c r="AQ8" s="25"/>
      <c r="AR8" s="29"/>
      <c r="AS8" s="29"/>
      <c r="AT8" s="29"/>
      <c r="AU8" s="38"/>
      <c r="AV8" s="38"/>
      <c r="AW8" s="23"/>
      <c r="AX8" s="29"/>
      <c r="AY8" s="29"/>
      <c r="AZ8" s="28"/>
      <c r="BA8" s="23"/>
      <c r="BB8" s="23" t="s">
        <v>19</v>
      </c>
      <c r="BC8" s="23"/>
      <c r="BD8" s="23"/>
      <c r="BE8" s="39" t="n">
        <f aca="false">DAY(EOMONTH(DATE(AF2,AJ2,1),0))</f>
        <v>30</v>
      </c>
      <c r="BF8" s="39"/>
      <c r="BG8" s="23" t="s">
        <v>20</v>
      </c>
      <c r="BH8" s="23"/>
      <c r="BI8" s="23"/>
      <c r="BJ8" s="16"/>
      <c r="BM8" s="5"/>
      <c r="BN8" s="5"/>
      <c r="BO8" s="5"/>
    </row>
    <row r="9" customFormat="false" ht="5.25" hidden="false" customHeight="true" outlineLevel="0" collapsed="false">
      <c r="B9" s="40"/>
      <c r="C9" s="41"/>
      <c r="D9" s="41"/>
      <c r="E9" s="41"/>
      <c r="F9" s="41"/>
      <c r="G9" s="41"/>
      <c r="H9" s="41"/>
      <c r="I9" s="41"/>
      <c r="J9" s="41"/>
      <c r="K9" s="40"/>
      <c r="L9" s="40"/>
      <c r="M9" s="40"/>
      <c r="N9" s="40"/>
      <c r="O9" s="40"/>
      <c r="P9" s="40"/>
      <c r="Q9" s="40"/>
      <c r="R9" s="40"/>
      <c r="S9" s="40"/>
      <c r="T9" s="40"/>
      <c r="U9" s="40"/>
      <c r="V9" s="40"/>
      <c r="W9" s="40"/>
      <c r="X9" s="40"/>
      <c r="Y9" s="40"/>
      <c r="Z9" s="40"/>
      <c r="AA9" s="40"/>
      <c r="AB9" s="40"/>
      <c r="AC9" s="41"/>
      <c r="AD9" s="40"/>
      <c r="AE9" s="40"/>
      <c r="AF9" s="40"/>
      <c r="AG9" s="40"/>
      <c r="AH9" s="40"/>
      <c r="AI9" s="40"/>
      <c r="AJ9" s="40"/>
      <c r="AK9" s="40"/>
      <c r="AL9" s="40"/>
      <c r="AM9" s="40"/>
      <c r="AN9" s="40"/>
      <c r="AO9" s="40"/>
      <c r="AP9" s="40"/>
      <c r="AQ9" s="40"/>
      <c r="AR9" s="40"/>
      <c r="AT9" s="42"/>
      <c r="BK9" s="43"/>
      <c r="BL9" s="43"/>
      <c r="BM9" s="43"/>
    </row>
    <row r="10" customFormat="false" ht="21" hidden="false" customHeight="true" outlineLevel="0" collapsed="false">
      <c r="B10" s="44" t="s">
        <v>21</v>
      </c>
      <c r="C10" s="45" t="s">
        <v>22</v>
      </c>
      <c r="D10" s="45"/>
      <c r="E10" s="46"/>
      <c r="F10" s="47"/>
      <c r="G10" s="46"/>
      <c r="H10" s="47"/>
      <c r="I10" s="48" t="s">
        <v>23</v>
      </c>
      <c r="J10" s="48"/>
      <c r="K10" s="49" t="s">
        <v>24</v>
      </c>
      <c r="L10" s="49"/>
      <c r="M10" s="49"/>
      <c r="N10" s="49"/>
      <c r="O10" s="49" t="s">
        <v>25</v>
      </c>
      <c r="P10" s="49"/>
      <c r="Q10" s="49"/>
      <c r="R10" s="49"/>
      <c r="S10" s="49"/>
      <c r="T10" s="50"/>
      <c r="U10" s="50"/>
      <c r="V10" s="51"/>
      <c r="W10" s="52" t="s">
        <v>26</v>
      </c>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3" t="str">
        <f aca="false">IF(BE3="４週","(9)1～4週目の勤務時間数合計","(9)1か月の勤務時間数　合計")</f>
        <v>(9)1～4週目の勤務時間数合計</v>
      </c>
      <c r="BC10" s="53"/>
      <c r="BD10" s="54" t="s">
        <v>27</v>
      </c>
      <c r="BE10" s="54"/>
      <c r="BF10" s="55" t="s">
        <v>28</v>
      </c>
      <c r="BG10" s="55"/>
      <c r="BH10" s="55"/>
      <c r="BI10" s="55"/>
      <c r="BJ10" s="55"/>
    </row>
    <row r="11" customFormat="false" ht="20.25" hidden="false" customHeight="true" outlineLevel="0" collapsed="false">
      <c r="B11" s="44"/>
      <c r="C11" s="45"/>
      <c r="D11" s="45"/>
      <c r="E11" s="56"/>
      <c r="F11" s="57"/>
      <c r="G11" s="56"/>
      <c r="H11" s="57"/>
      <c r="I11" s="48"/>
      <c r="J11" s="48"/>
      <c r="K11" s="49"/>
      <c r="L11" s="49"/>
      <c r="M11" s="49"/>
      <c r="N11" s="49"/>
      <c r="O11" s="49"/>
      <c r="P11" s="49"/>
      <c r="Q11" s="49"/>
      <c r="R11" s="49"/>
      <c r="S11" s="49"/>
      <c r="T11" s="58"/>
      <c r="U11" s="58"/>
      <c r="V11" s="59"/>
      <c r="W11" s="60" t="s">
        <v>29</v>
      </c>
      <c r="X11" s="60"/>
      <c r="Y11" s="60"/>
      <c r="Z11" s="60"/>
      <c r="AA11" s="60"/>
      <c r="AB11" s="60"/>
      <c r="AC11" s="60"/>
      <c r="AD11" s="61" t="s">
        <v>30</v>
      </c>
      <c r="AE11" s="61"/>
      <c r="AF11" s="61"/>
      <c r="AG11" s="61"/>
      <c r="AH11" s="61"/>
      <c r="AI11" s="61"/>
      <c r="AJ11" s="61"/>
      <c r="AK11" s="61" t="s">
        <v>31</v>
      </c>
      <c r="AL11" s="61"/>
      <c r="AM11" s="61"/>
      <c r="AN11" s="61"/>
      <c r="AO11" s="61"/>
      <c r="AP11" s="61"/>
      <c r="AQ11" s="61"/>
      <c r="AR11" s="61" t="s">
        <v>32</v>
      </c>
      <c r="AS11" s="61"/>
      <c r="AT11" s="61"/>
      <c r="AU11" s="61"/>
      <c r="AV11" s="61"/>
      <c r="AW11" s="61"/>
      <c r="AX11" s="61"/>
      <c r="AY11" s="62" t="s">
        <v>33</v>
      </c>
      <c r="AZ11" s="62"/>
      <c r="BA11" s="62"/>
      <c r="BB11" s="53"/>
      <c r="BC11" s="53"/>
      <c r="BD11" s="54"/>
      <c r="BE11" s="54"/>
      <c r="BF11" s="55"/>
      <c r="BG11" s="55"/>
      <c r="BH11" s="55"/>
      <c r="BI11" s="55"/>
      <c r="BJ11" s="55"/>
    </row>
    <row r="12" customFormat="false" ht="20.25" hidden="false" customHeight="true" outlineLevel="0" collapsed="false">
      <c r="B12" s="44"/>
      <c r="C12" s="45"/>
      <c r="D12" s="45"/>
      <c r="E12" s="56"/>
      <c r="F12" s="57"/>
      <c r="G12" s="56"/>
      <c r="H12" s="57"/>
      <c r="I12" s="48"/>
      <c r="J12" s="48"/>
      <c r="K12" s="49"/>
      <c r="L12" s="49"/>
      <c r="M12" s="49"/>
      <c r="N12" s="49"/>
      <c r="O12" s="49"/>
      <c r="P12" s="49"/>
      <c r="Q12" s="49"/>
      <c r="R12" s="49"/>
      <c r="S12" s="49"/>
      <c r="T12" s="58"/>
      <c r="U12" s="58"/>
      <c r="V12" s="59"/>
      <c r="W12" s="63" t="n">
        <v>1</v>
      </c>
      <c r="X12" s="64" t="n">
        <v>2</v>
      </c>
      <c r="Y12" s="64" t="n">
        <v>3</v>
      </c>
      <c r="Z12" s="64" t="n">
        <v>4</v>
      </c>
      <c r="AA12" s="64" t="n">
        <v>5</v>
      </c>
      <c r="AB12" s="64" t="n">
        <v>6</v>
      </c>
      <c r="AC12" s="65" t="n">
        <v>7</v>
      </c>
      <c r="AD12" s="66" t="n">
        <v>8</v>
      </c>
      <c r="AE12" s="64" t="n">
        <v>9</v>
      </c>
      <c r="AF12" s="64" t="n">
        <v>10</v>
      </c>
      <c r="AG12" s="64" t="n">
        <v>11</v>
      </c>
      <c r="AH12" s="64" t="n">
        <v>12</v>
      </c>
      <c r="AI12" s="64" t="n">
        <v>13</v>
      </c>
      <c r="AJ12" s="65" t="n">
        <v>14</v>
      </c>
      <c r="AK12" s="63" t="n">
        <v>15</v>
      </c>
      <c r="AL12" s="64" t="n">
        <v>16</v>
      </c>
      <c r="AM12" s="64" t="n">
        <v>17</v>
      </c>
      <c r="AN12" s="64" t="n">
        <v>18</v>
      </c>
      <c r="AO12" s="64" t="n">
        <v>19</v>
      </c>
      <c r="AP12" s="64" t="n">
        <v>20</v>
      </c>
      <c r="AQ12" s="65" t="n">
        <v>21</v>
      </c>
      <c r="AR12" s="66" t="n">
        <v>22</v>
      </c>
      <c r="AS12" s="64" t="n">
        <v>23</v>
      </c>
      <c r="AT12" s="64" t="n">
        <v>24</v>
      </c>
      <c r="AU12" s="64" t="n">
        <v>25</v>
      </c>
      <c r="AV12" s="64" t="n">
        <v>26</v>
      </c>
      <c r="AW12" s="64" t="n">
        <v>27</v>
      </c>
      <c r="AX12" s="65" t="n">
        <v>28</v>
      </c>
      <c r="AY12" s="66" t="str">
        <f aca="false">IF($BE$3="実績",IF(DAY(DATE($AF$2,$AJ$2,29))=29,29,""),"")</f>
        <v/>
      </c>
      <c r="AZ12" s="64" t="str">
        <f aca="false">IF($BE$3="実績",IF(DAY(DATE($AF$2,$AJ$2,30))=30,30,""),"")</f>
        <v/>
      </c>
      <c r="BA12" s="65" t="str">
        <f aca="false">IF($BE$3="実績",IF(DAY(DATE($AF$2,$AJ$2,31))=31,31,""),"")</f>
        <v/>
      </c>
      <c r="BB12" s="53"/>
      <c r="BC12" s="53"/>
      <c r="BD12" s="54"/>
      <c r="BE12" s="54"/>
      <c r="BF12" s="55"/>
      <c r="BG12" s="55"/>
      <c r="BH12" s="55"/>
      <c r="BI12" s="55"/>
      <c r="BJ12" s="55"/>
    </row>
    <row r="13" customFormat="false" ht="20.25" hidden="true" customHeight="true" outlineLevel="0" collapsed="false">
      <c r="B13" s="44"/>
      <c r="C13" s="45"/>
      <c r="D13" s="45"/>
      <c r="E13" s="56"/>
      <c r="F13" s="57"/>
      <c r="G13" s="56"/>
      <c r="H13" s="57"/>
      <c r="I13" s="48"/>
      <c r="J13" s="48"/>
      <c r="K13" s="49"/>
      <c r="L13" s="49"/>
      <c r="M13" s="49"/>
      <c r="N13" s="49"/>
      <c r="O13" s="49"/>
      <c r="P13" s="49"/>
      <c r="Q13" s="49"/>
      <c r="R13" s="49"/>
      <c r="S13" s="49"/>
      <c r="T13" s="58"/>
      <c r="U13" s="58"/>
      <c r="V13" s="59"/>
      <c r="W13" s="63" t="n">
        <f aca="false">WEEKDAY(DATE($AF$2,$AJ$2,1))</f>
        <v>2</v>
      </c>
      <c r="X13" s="64" t="n">
        <f aca="false">WEEKDAY(DATE($AF$2,$AJ$2,2))</f>
        <v>3</v>
      </c>
      <c r="Y13" s="64" t="n">
        <f aca="false">WEEKDAY(DATE($AF$2,$AJ$2,3))</f>
        <v>4</v>
      </c>
      <c r="Z13" s="64" t="n">
        <f aca="false">WEEKDAY(DATE($AF$2,$AJ$2,4))</f>
        <v>5</v>
      </c>
      <c r="AA13" s="64" t="n">
        <f aca="false">WEEKDAY(DATE($AF$2,$AJ$2,5))</f>
        <v>6</v>
      </c>
      <c r="AB13" s="64" t="n">
        <f aca="false">WEEKDAY(DATE($AF$2,$AJ$2,6))</f>
        <v>7</v>
      </c>
      <c r="AC13" s="65" t="n">
        <f aca="false">WEEKDAY(DATE($AF$2,$AJ$2,7))</f>
        <v>1</v>
      </c>
      <c r="AD13" s="66" t="n">
        <f aca="false">WEEKDAY(DATE($AF$2,$AJ$2,8))</f>
        <v>2</v>
      </c>
      <c r="AE13" s="64" t="n">
        <f aca="false">WEEKDAY(DATE($AF$2,$AJ$2,9))</f>
        <v>3</v>
      </c>
      <c r="AF13" s="64" t="n">
        <f aca="false">WEEKDAY(DATE($AF$2,$AJ$2,10))</f>
        <v>4</v>
      </c>
      <c r="AG13" s="64" t="n">
        <f aca="false">WEEKDAY(DATE($AF$2,$AJ$2,11))</f>
        <v>5</v>
      </c>
      <c r="AH13" s="64" t="n">
        <f aca="false">WEEKDAY(DATE($AF$2,$AJ$2,12))</f>
        <v>6</v>
      </c>
      <c r="AI13" s="64" t="n">
        <f aca="false">WEEKDAY(DATE($AF$2,$AJ$2,13))</f>
        <v>7</v>
      </c>
      <c r="AJ13" s="65" t="n">
        <f aca="false">WEEKDAY(DATE($AF$2,$AJ$2,14))</f>
        <v>1</v>
      </c>
      <c r="AK13" s="66" t="n">
        <f aca="false">WEEKDAY(DATE($AF$2,$AJ$2,15))</f>
        <v>2</v>
      </c>
      <c r="AL13" s="64" t="n">
        <f aca="false">WEEKDAY(DATE($AF$2,$AJ$2,16))</f>
        <v>3</v>
      </c>
      <c r="AM13" s="64" t="n">
        <f aca="false">WEEKDAY(DATE($AF$2,$AJ$2,17))</f>
        <v>4</v>
      </c>
      <c r="AN13" s="64" t="n">
        <f aca="false">WEEKDAY(DATE($AF$2,$AJ$2,18))</f>
        <v>5</v>
      </c>
      <c r="AO13" s="64" t="n">
        <f aca="false">WEEKDAY(DATE($AF$2,$AJ$2,19))</f>
        <v>6</v>
      </c>
      <c r="AP13" s="64" t="n">
        <f aca="false">WEEKDAY(DATE($AF$2,$AJ$2,20))</f>
        <v>7</v>
      </c>
      <c r="AQ13" s="65" t="n">
        <f aca="false">WEEKDAY(DATE($AF$2,$AJ$2,21))</f>
        <v>1</v>
      </c>
      <c r="AR13" s="66" t="n">
        <f aca="false">WEEKDAY(DATE($AF$2,$AJ$2,22))</f>
        <v>2</v>
      </c>
      <c r="AS13" s="64" t="n">
        <f aca="false">WEEKDAY(DATE($AF$2,$AJ$2,23))</f>
        <v>3</v>
      </c>
      <c r="AT13" s="64" t="n">
        <f aca="false">WEEKDAY(DATE($AF$2,$AJ$2,24))</f>
        <v>4</v>
      </c>
      <c r="AU13" s="64" t="n">
        <f aca="false">WEEKDAY(DATE($AF$2,$AJ$2,25))</f>
        <v>5</v>
      </c>
      <c r="AV13" s="64" t="n">
        <f aca="false">WEEKDAY(DATE($AF$2,$AJ$2,26))</f>
        <v>6</v>
      </c>
      <c r="AW13" s="64" t="n">
        <f aca="false">WEEKDAY(DATE($AF$2,$AJ$2,27))</f>
        <v>7</v>
      </c>
      <c r="AX13" s="65" t="n">
        <f aca="false">WEEKDAY(DATE($AF$2,$AJ$2,28))</f>
        <v>1</v>
      </c>
      <c r="AY13" s="66" t="n">
        <f aca="false">IF(AY12=29,WEEKDAY(DATE($AF$2,$AJ$2,29)),0)</f>
        <v>0</v>
      </c>
      <c r="AZ13" s="64" t="n">
        <f aca="false">IF(AZ12=30,WEEKDAY(DATE($AF$2,$AJ$2,30)),0)</f>
        <v>0</v>
      </c>
      <c r="BA13" s="65" t="n">
        <f aca="false">IF(BA12=31,WEEKDAY(DATE($AF$2,$AJ$2,31)),0)</f>
        <v>0</v>
      </c>
      <c r="BB13" s="53"/>
      <c r="BC13" s="53"/>
      <c r="BD13" s="54"/>
      <c r="BE13" s="54"/>
      <c r="BF13" s="55"/>
      <c r="BG13" s="55"/>
      <c r="BH13" s="55"/>
      <c r="BI13" s="55"/>
      <c r="BJ13" s="55"/>
    </row>
    <row r="14" customFormat="false" ht="20.25" hidden="false" customHeight="true" outlineLevel="0" collapsed="false">
      <c r="B14" s="44"/>
      <c r="C14" s="45"/>
      <c r="D14" s="45"/>
      <c r="E14" s="67"/>
      <c r="F14" s="68"/>
      <c r="G14" s="67"/>
      <c r="H14" s="68"/>
      <c r="I14" s="48"/>
      <c r="J14" s="48"/>
      <c r="K14" s="49"/>
      <c r="L14" s="49"/>
      <c r="M14" s="49"/>
      <c r="N14" s="49"/>
      <c r="O14" s="49"/>
      <c r="P14" s="49"/>
      <c r="Q14" s="49"/>
      <c r="R14" s="49"/>
      <c r="S14" s="49"/>
      <c r="T14" s="69"/>
      <c r="U14" s="69"/>
      <c r="V14" s="70"/>
      <c r="W14" s="71" t="str">
        <f aca="false">IF(W13=1,"日",IF(W13=2,"月",IF(W13=3,"火",IF(W13=4,"水",IF(W13=5,"木",IF(W13=6,"金","土"))))))</f>
        <v>月</v>
      </c>
      <c r="X14" s="72" t="str">
        <f aca="false">IF(X13=1,"日",IF(X13=2,"月",IF(X13=3,"火",IF(X13=4,"水",IF(X13=5,"木",IF(X13=6,"金","土"))))))</f>
        <v>火</v>
      </c>
      <c r="Y14" s="72" t="str">
        <f aca="false">IF(Y13=1,"日",IF(Y13=2,"月",IF(Y13=3,"火",IF(Y13=4,"水",IF(Y13=5,"木",IF(Y13=6,"金","土"))))))</f>
        <v>水</v>
      </c>
      <c r="Z14" s="72" t="str">
        <f aca="false">IF(Z13=1,"日",IF(Z13=2,"月",IF(Z13=3,"火",IF(Z13=4,"水",IF(Z13=5,"木",IF(Z13=6,"金","土"))))))</f>
        <v>木</v>
      </c>
      <c r="AA14" s="72" t="str">
        <f aca="false">IF(AA13=1,"日",IF(AA13=2,"月",IF(AA13=3,"火",IF(AA13=4,"水",IF(AA13=5,"木",IF(AA13=6,"金","土"))))))</f>
        <v>金</v>
      </c>
      <c r="AB14" s="72" t="str">
        <f aca="false">IF(AB13=1,"日",IF(AB13=2,"月",IF(AB13=3,"火",IF(AB13=4,"水",IF(AB13=5,"木",IF(AB13=6,"金","土"))))))</f>
        <v>土</v>
      </c>
      <c r="AC14" s="73" t="str">
        <f aca="false">IF(AC13=1,"日",IF(AC13=2,"月",IF(AC13=3,"火",IF(AC13=4,"水",IF(AC13=5,"木",IF(AC13=6,"金","土"))))))</f>
        <v>日</v>
      </c>
      <c r="AD14" s="74" t="str">
        <f aca="false">IF(AD13=1,"日",IF(AD13=2,"月",IF(AD13=3,"火",IF(AD13=4,"水",IF(AD13=5,"木",IF(AD13=6,"金","土"))))))</f>
        <v>月</v>
      </c>
      <c r="AE14" s="72" t="str">
        <f aca="false">IF(AE13=1,"日",IF(AE13=2,"月",IF(AE13=3,"火",IF(AE13=4,"水",IF(AE13=5,"木",IF(AE13=6,"金","土"))))))</f>
        <v>火</v>
      </c>
      <c r="AF14" s="72" t="str">
        <f aca="false">IF(AF13=1,"日",IF(AF13=2,"月",IF(AF13=3,"火",IF(AF13=4,"水",IF(AF13=5,"木",IF(AF13=6,"金","土"))))))</f>
        <v>水</v>
      </c>
      <c r="AG14" s="72" t="str">
        <f aca="false">IF(AG13=1,"日",IF(AG13=2,"月",IF(AG13=3,"火",IF(AG13=4,"水",IF(AG13=5,"木",IF(AG13=6,"金","土"))))))</f>
        <v>木</v>
      </c>
      <c r="AH14" s="72" t="str">
        <f aca="false">IF(AH13=1,"日",IF(AH13=2,"月",IF(AH13=3,"火",IF(AH13=4,"水",IF(AH13=5,"木",IF(AH13=6,"金","土"))))))</f>
        <v>金</v>
      </c>
      <c r="AI14" s="72" t="str">
        <f aca="false">IF(AI13=1,"日",IF(AI13=2,"月",IF(AI13=3,"火",IF(AI13=4,"水",IF(AI13=5,"木",IF(AI13=6,"金","土"))))))</f>
        <v>土</v>
      </c>
      <c r="AJ14" s="73" t="str">
        <f aca="false">IF(AJ13=1,"日",IF(AJ13=2,"月",IF(AJ13=3,"火",IF(AJ13=4,"水",IF(AJ13=5,"木",IF(AJ13=6,"金","土"))))))</f>
        <v>日</v>
      </c>
      <c r="AK14" s="74" t="str">
        <f aca="false">IF(AK13=1,"日",IF(AK13=2,"月",IF(AK13=3,"火",IF(AK13=4,"水",IF(AK13=5,"木",IF(AK13=6,"金","土"))))))</f>
        <v>月</v>
      </c>
      <c r="AL14" s="72" t="str">
        <f aca="false">IF(AL13=1,"日",IF(AL13=2,"月",IF(AL13=3,"火",IF(AL13=4,"水",IF(AL13=5,"木",IF(AL13=6,"金","土"))))))</f>
        <v>火</v>
      </c>
      <c r="AM14" s="72" t="str">
        <f aca="false">IF(AM13=1,"日",IF(AM13=2,"月",IF(AM13=3,"火",IF(AM13=4,"水",IF(AM13=5,"木",IF(AM13=6,"金","土"))))))</f>
        <v>水</v>
      </c>
      <c r="AN14" s="72" t="str">
        <f aca="false">IF(AN13=1,"日",IF(AN13=2,"月",IF(AN13=3,"火",IF(AN13=4,"水",IF(AN13=5,"木",IF(AN13=6,"金","土"))))))</f>
        <v>木</v>
      </c>
      <c r="AO14" s="72" t="str">
        <f aca="false">IF(AO13=1,"日",IF(AO13=2,"月",IF(AO13=3,"火",IF(AO13=4,"水",IF(AO13=5,"木",IF(AO13=6,"金","土"))))))</f>
        <v>金</v>
      </c>
      <c r="AP14" s="72" t="str">
        <f aca="false">IF(AP13=1,"日",IF(AP13=2,"月",IF(AP13=3,"火",IF(AP13=4,"水",IF(AP13=5,"木",IF(AP13=6,"金","土"))))))</f>
        <v>土</v>
      </c>
      <c r="AQ14" s="73" t="str">
        <f aca="false">IF(AQ13=1,"日",IF(AQ13=2,"月",IF(AQ13=3,"火",IF(AQ13=4,"水",IF(AQ13=5,"木",IF(AQ13=6,"金","土"))))))</f>
        <v>日</v>
      </c>
      <c r="AR14" s="74" t="str">
        <f aca="false">IF(AR13=1,"日",IF(AR13=2,"月",IF(AR13=3,"火",IF(AR13=4,"水",IF(AR13=5,"木",IF(AR13=6,"金","土"))))))</f>
        <v>月</v>
      </c>
      <c r="AS14" s="72" t="str">
        <f aca="false">IF(AS13=1,"日",IF(AS13=2,"月",IF(AS13=3,"火",IF(AS13=4,"水",IF(AS13=5,"木",IF(AS13=6,"金","土"))))))</f>
        <v>火</v>
      </c>
      <c r="AT14" s="72" t="str">
        <f aca="false">IF(AT13=1,"日",IF(AT13=2,"月",IF(AT13=3,"火",IF(AT13=4,"水",IF(AT13=5,"木",IF(AT13=6,"金","土"))))))</f>
        <v>水</v>
      </c>
      <c r="AU14" s="72" t="str">
        <f aca="false">IF(AU13=1,"日",IF(AU13=2,"月",IF(AU13=3,"火",IF(AU13=4,"水",IF(AU13=5,"木",IF(AU13=6,"金","土"))))))</f>
        <v>木</v>
      </c>
      <c r="AV14" s="72" t="str">
        <f aca="false">IF(AV13=1,"日",IF(AV13=2,"月",IF(AV13=3,"火",IF(AV13=4,"水",IF(AV13=5,"木",IF(AV13=6,"金","土"))))))</f>
        <v>金</v>
      </c>
      <c r="AW14" s="72" t="str">
        <f aca="false">IF(AW13=1,"日",IF(AW13=2,"月",IF(AW13=3,"火",IF(AW13=4,"水",IF(AW13=5,"木",IF(AW13=6,"金","土"))))))</f>
        <v>土</v>
      </c>
      <c r="AX14" s="73" t="str">
        <f aca="false">IF(AX13=1,"日",IF(AX13=2,"月",IF(AX13=3,"火",IF(AX13=4,"水",IF(AX13=5,"木",IF(AX13=6,"金","土"))))))</f>
        <v>日</v>
      </c>
      <c r="AY14" s="72" t="str">
        <f aca="false">IF(AY13=1,"日",IF(AY13=2,"月",IF(AY13=3,"火",IF(AY13=4,"水",IF(AY13=5,"木",IF(AY13=6,"金",IF(AY13=0,"","土")))))))</f>
        <v/>
      </c>
      <c r="AZ14" s="72" t="str">
        <f aca="false">IF(AZ13=1,"日",IF(AZ13=2,"月",IF(AZ13=3,"火",IF(AZ13=4,"水",IF(AZ13=5,"木",IF(AZ13=6,"金",IF(AZ13=0,"","土")))))))</f>
        <v/>
      </c>
      <c r="BA14" s="72" t="str">
        <f aca="false">IF(BA13=1,"日",IF(BA13=2,"月",IF(BA13=3,"火",IF(BA13=4,"水",IF(BA13=5,"木",IF(BA13=6,"金",IF(BA13=0,"","土")))))))</f>
        <v/>
      </c>
      <c r="BB14" s="53"/>
      <c r="BC14" s="53"/>
      <c r="BD14" s="54"/>
      <c r="BE14" s="54"/>
      <c r="BF14" s="55"/>
      <c r="BG14" s="55"/>
      <c r="BH14" s="55"/>
      <c r="BI14" s="55"/>
      <c r="BJ14" s="55"/>
    </row>
    <row r="15" customFormat="false" ht="20.25" hidden="false" customHeight="true" outlineLevel="0" collapsed="false">
      <c r="B15" s="75" t="n">
        <f aca="false">B13+1</f>
        <v>1</v>
      </c>
      <c r="C15" s="76"/>
      <c r="D15" s="76"/>
      <c r="E15" s="77"/>
      <c r="F15" s="78"/>
      <c r="G15" s="77"/>
      <c r="H15" s="78"/>
      <c r="I15" s="79"/>
      <c r="J15" s="79"/>
      <c r="K15" s="80"/>
      <c r="L15" s="80"/>
      <c r="M15" s="80"/>
      <c r="N15" s="80"/>
      <c r="O15" s="81"/>
      <c r="P15" s="81"/>
      <c r="Q15" s="81"/>
      <c r="R15" s="81"/>
      <c r="S15" s="81"/>
      <c r="T15" s="82" t="s">
        <v>34</v>
      </c>
      <c r="U15" s="83"/>
      <c r="V15" s="84"/>
      <c r="W15" s="85"/>
      <c r="X15" s="86"/>
      <c r="Y15" s="86"/>
      <c r="Z15" s="86"/>
      <c r="AA15" s="86"/>
      <c r="AB15" s="86"/>
      <c r="AC15" s="87"/>
      <c r="AD15" s="85"/>
      <c r="AE15" s="86"/>
      <c r="AF15" s="86"/>
      <c r="AG15" s="86"/>
      <c r="AH15" s="86"/>
      <c r="AI15" s="86"/>
      <c r="AJ15" s="87"/>
      <c r="AK15" s="85"/>
      <c r="AL15" s="86"/>
      <c r="AM15" s="86"/>
      <c r="AN15" s="86"/>
      <c r="AO15" s="86"/>
      <c r="AP15" s="86"/>
      <c r="AQ15" s="87"/>
      <c r="AR15" s="85"/>
      <c r="AS15" s="86"/>
      <c r="AT15" s="86"/>
      <c r="AU15" s="86"/>
      <c r="AV15" s="86"/>
      <c r="AW15" s="86"/>
      <c r="AX15" s="87"/>
      <c r="AY15" s="85"/>
      <c r="AZ15" s="86"/>
      <c r="BA15" s="86"/>
      <c r="BB15" s="88"/>
      <c r="BC15" s="88"/>
      <c r="BD15" s="89"/>
      <c r="BE15" s="89"/>
      <c r="BF15" s="90"/>
      <c r="BG15" s="90"/>
      <c r="BH15" s="90"/>
      <c r="BI15" s="90"/>
      <c r="BJ15" s="90"/>
    </row>
    <row r="16" customFormat="false" ht="20.25" hidden="false" customHeight="true" outlineLevel="0" collapsed="false">
      <c r="B16" s="75"/>
      <c r="C16" s="76"/>
      <c r="D16" s="76"/>
      <c r="E16" s="91"/>
      <c r="F16" s="92" t="n">
        <f aca="false">C15</f>
        <v>0</v>
      </c>
      <c r="G16" s="91"/>
      <c r="H16" s="92" t="n">
        <f aca="false">I15</f>
        <v>0</v>
      </c>
      <c r="I16" s="79"/>
      <c r="J16" s="79"/>
      <c r="K16" s="80"/>
      <c r="L16" s="80"/>
      <c r="M16" s="80"/>
      <c r="N16" s="80"/>
      <c r="O16" s="81"/>
      <c r="P16" s="81"/>
      <c r="Q16" s="81"/>
      <c r="R16" s="81"/>
      <c r="S16" s="81"/>
      <c r="T16" s="93" t="s">
        <v>35</v>
      </c>
      <c r="U16" s="94"/>
      <c r="V16" s="95"/>
      <c r="W16" s="96" t="str">
        <f aca="false">IF(W15="","",VLOOKUP(W15,シフト記号表!$C$6:$L$47,10,FALSE()))</f>
        <v/>
      </c>
      <c r="X16" s="97" t="str">
        <f aca="false">IF(X15="","",VLOOKUP(X15,シフト記号表!$C$6:$L$47,10,FALSE()))</f>
        <v/>
      </c>
      <c r="Y16" s="97" t="str">
        <f aca="false">IF(Y15="","",VLOOKUP(Y15,シフト記号表!$C$6:$L$47,10,FALSE()))</f>
        <v/>
      </c>
      <c r="Z16" s="97" t="str">
        <f aca="false">IF(Z15="","",VLOOKUP(Z15,シフト記号表!$C$6:$L$47,10,FALSE()))</f>
        <v/>
      </c>
      <c r="AA16" s="97" t="str">
        <f aca="false">IF(AA15="","",VLOOKUP(AA15,シフト記号表!$C$6:$L$47,10,FALSE()))</f>
        <v/>
      </c>
      <c r="AB16" s="97" t="str">
        <f aca="false">IF(AB15="","",VLOOKUP(AB15,シフト記号表!$C$6:$L$47,10,FALSE()))</f>
        <v/>
      </c>
      <c r="AC16" s="98" t="str">
        <f aca="false">IF(AC15="","",VLOOKUP(AC15,シフト記号表!$C$6:$L$47,10,FALSE()))</f>
        <v/>
      </c>
      <c r="AD16" s="96" t="str">
        <f aca="false">IF(AD15="","",VLOOKUP(AD15,シフト記号表!$C$6:$L$47,10,FALSE()))</f>
        <v/>
      </c>
      <c r="AE16" s="97" t="str">
        <f aca="false">IF(AE15="","",VLOOKUP(AE15,シフト記号表!$C$6:$L$47,10,FALSE()))</f>
        <v/>
      </c>
      <c r="AF16" s="97" t="str">
        <f aca="false">IF(AF15="","",VLOOKUP(AF15,シフト記号表!$C$6:$L$47,10,FALSE()))</f>
        <v/>
      </c>
      <c r="AG16" s="97" t="str">
        <f aca="false">IF(AG15="","",VLOOKUP(AG15,シフト記号表!$C$6:$L$47,10,FALSE()))</f>
        <v/>
      </c>
      <c r="AH16" s="97" t="str">
        <f aca="false">IF(AH15="","",VLOOKUP(AH15,シフト記号表!$C$6:$L$47,10,FALSE()))</f>
        <v/>
      </c>
      <c r="AI16" s="97" t="str">
        <f aca="false">IF(AI15="","",VLOOKUP(AI15,シフト記号表!$C$6:$L$47,10,FALSE()))</f>
        <v/>
      </c>
      <c r="AJ16" s="98" t="str">
        <f aca="false">IF(AJ15="","",VLOOKUP(AJ15,シフト記号表!$C$6:$L$47,10,FALSE()))</f>
        <v/>
      </c>
      <c r="AK16" s="96" t="str">
        <f aca="false">IF(AK15="","",VLOOKUP(AK15,シフト記号表!$C$6:$L$47,10,FALSE()))</f>
        <v/>
      </c>
      <c r="AL16" s="97" t="str">
        <f aca="false">IF(AL15="","",VLOOKUP(AL15,シフト記号表!$C$6:$L$47,10,FALSE()))</f>
        <v/>
      </c>
      <c r="AM16" s="97" t="str">
        <f aca="false">IF(AM15="","",VLOOKUP(AM15,シフト記号表!$C$6:$L$47,10,FALSE()))</f>
        <v/>
      </c>
      <c r="AN16" s="97" t="str">
        <f aca="false">IF(AN15="","",VLOOKUP(AN15,シフト記号表!$C$6:$L$47,10,FALSE()))</f>
        <v/>
      </c>
      <c r="AO16" s="97" t="str">
        <f aca="false">IF(AO15="","",VLOOKUP(AO15,シフト記号表!$C$6:$L$47,10,FALSE()))</f>
        <v/>
      </c>
      <c r="AP16" s="97" t="str">
        <f aca="false">IF(AP15="","",VLOOKUP(AP15,シフト記号表!$C$6:$L$47,10,FALSE()))</f>
        <v/>
      </c>
      <c r="AQ16" s="98" t="str">
        <f aca="false">IF(AQ15="","",VLOOKUP(AQ15,シフト記号表!$C$6:$L$47,10,FALSE()))</f>
        <v/>
      </c>
      <c r="AR16" s="96" t="str">
        <f aca="false">IF(AR15="","",VLOOKUP(AR15,シフト記号表!$C$6:$L$47,10,FALSE()))</f>
        <v/>
      </c>
      <c r="AS16" s="97" t="str">
        <f aca="false">IF(AS15="","",VLOOKUP(AS15,シフト記号表!$C$6:$L$47,10,FALSE()))</f>
        <v/>
      </c>
      <c r="AT16" s="97" t="str">
        <f aca="false">IF(AT15="","",VLOOKUP(AT15,シフト記号表!$C$6:$L$47,10,FALSE()))</f>
        <v/>
      </c>
      <c r="AU16" s="97" t="str">
        <f aca="false">IF(AU15="","",VLOOKUP(AU15,シフト記号表!$C$6:$L$47,10,FALSE()))</f>
        <v/>
      </c>
      <c r="AV16" s="97" t="str">
        <f aca="false">IF(AV15="","",VLOOKUP(AV15,シフト記号表!$C$6:$L$47,10,FALSE()))</f>
        <v/>
      </c>
      <c r="AW16" s="97" t="str">
        <f aca="false">IF(AW15="","",VLOOKUP(AW15,シフト記号表!$C$6:$L$47,10,FALSE()))</f>
        <v/>
      </c>
      <c r="AX16" s="98" t="str">
        <f aca="false">IF(AX15="","",VLOOKUP(AX15,シフト記号表!$C$6:$L$47,10,FALSE()))</f>
        <v/>
      </c>
      <c r="AY16" s="96" t="str">
        <f aca="false">IF(AY15="","",VLOOKUP(AY15,シフト記号表!$C$6:$L$47,10,FALSE()))</f>
        <v/>
      </c>
      <c r="AZ16" s="97" t="str">
        <f aca="false">IF(AZ15="","",VLOOKUP(AZ15,シフト記号表!$C$6:$L$47,10,FALSE()))</f>
        <v/>
      </c>
      <c r="BA16" s="97" t="str">
        <f aca="false">IF(BA15="","",VLOOKUP(BA15,シフト記号表!$C$6:$L$47,10,FALSE()))</f>
        <v/>
      </c>
      <c r="BB16" s="99" t="n">
        <f aca="false">IF($BE$3="４週",SUM(W16:AX16),IF($BE$3="暦月",SUM(W16:BA16),""))</f>
        <v>0</v>
      </c>
      <c r="BC16" s="99"/>
      <c r="BD16" s="100" t="n">
        <f aca="false">IF($BE$3="４週",BB16/4,IF($BE$3="暦月",(BB16/($BE$8/7)),""))</f>
        <v>0</v>
      </c>
      <c r="BE16" s="100"/>
      <c r="BF16" s="90"/>
      <c r="BG16" s="90"/>
      <c r="BH16" s="90"/>
      <c r="BI16" s="90"/>
      <c r="BJ16" s="90"/>
    </row>
    <row r="17" customFormat="false" ht="20.25" hidden="false" customHeight="true" outlineLevel="0" collapsed="false">
      <c r="B17" s="75" t="n">
        <f aca="false">B15+1</f>
        <v>2</v>
      </c>
      <c r="C17" s="101"/>
      <c r="D17" s="101"/>
      <c r="E17" s="102"/>
      <c r="F17" s="103"/>
      <c r="G17" s="102"/>
      <c r="H17" s="103"/>
      <c r="I17" s="104"/>
      <c r="J17" s="104"/>
      <c r="K17" s="105"/>
      <c r="L17" s="105"/>
      <c r="M17" s="105"/>
      <c r="N17" s="105"/>
      <c r="O17" s="106"/>
      <c r="P17" s="106"/>
      <c r="Q17" s="106"/>
      <c r="R17" s="106"/>
      <c r="S17" s="106"/>
      <c r="T17" s="107" t="s">
        <v>34</v>
      </c>
      <c r="U17" s="108"/>
      <c r="V17" s="109"/>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1"/>
      <c r="AU17" s="111"/>
      <c r="AV17" s="111"/>
      <c r="AW17" s="111"/>
      <c r="AX17" s="112"/>
      <c r="AY17" s="110"/>
      <c r="AZ17" s="111"/>
      <c r="BA17" s="113"/>
      <c r="BB17" s="114"/>
      <c r="BC17" s="114"/>
      <c r="BD17" s="115"/>
      <c r="BE17" s="115"/>
      <c r="BF17" s="116"/>
      <c r="BG17" s="116"/>
      <c r="BH17" s="116"/>
      <c r="BI17" s="116"/>
      <c r="BJ17" s="116"/>
    </row>
    <row r="18" customFormat="false" ht="20.25" hidden="false" customHeight="true" outlineLevel="0" collapsed="false">
      <c r="B18" s="75"/>
      <c r="C18" s="101"/>
      <c r="D18" s="101"/>
      <c r="E18" s="91"/>
      <c r="F18" s="92" t="n">
        <f aca="false">C17</f>
        <v>0</v>
      </c>
      <c r="G18" s="91"/>
      <c r="H18" s="92" t="n">
        <f aca="false">I17</f>
        <v>0</v>
      </c>
      <c r="I18" s="104"/>
      <c r="J18" s="104"/>
      <c r="K18" s="105"/>
      <c r="L18" s="105"/>
      <c r="M18" s="105"/>
      <c r="N18" s="105"/>
      <c r="O18" s="106"/>
      <c r="P18" s="106"/>
      <c r="Q18" s="106"/>
      <c r="R18" s="106"/>
      <c r="S18" s="106"/>
      <c r="T18" s="93" t="s">
        <v>35</v>
      </c>
      <c r="U18" s="94"/>
      <c r="V18" s="95"/>
      <c r="W18" s="96" t="str">
        <f aca="false">IF(W17="","",VLOOKUP(W17,シフト記号表!$C$6:$L$47,10,FALSE()))</f>
        <v/>
      </c>
      <c r="X18" s="97" t="str">
        <f aca="false">IF(X17="","",VLOOKUP(X17,シフト記号表!$C$6:$L$47,10,FALSE()))</f>
        <v/>
      </c>
      <c r="Y18" s="97" t="str">
        <f aca="false">IF(Y17="","",VLOOKUP(Y17,シフト記号表!$C$6:$L$47,10,FALSE()))</f>
        <v/>
      </c>
      <c r="Z18" s="97" t="str">
        <f aca="false">IF(Z17="","",VLOOKUP(Z17,シフト記号表!$C$6:$L$47,10,FALSE()))</f>
        <v/>
      </c>
      <c r="AA18" s="97" t="str">
        <f aca="false">IF(AA17="","",VLOOKUP(AA17,シフト記号表!$C$6:$L$47,10,FALSE()))</f>
        <v/>
      </c>
      <c r="AB18" s="97" t="str">
        <f aca="false">IF(AB17="","",VLOOKUP(AB17,シフト記号表!$C$6:$L$47,10,FALSE()))</f>
        <v/>
      </c>
      <c r="AC18" s="98" t="str">
        <f aca="false">IF(AC17="","",VLOOKUP(AC17,シフト記号表!$C$6:$L$47,10,FALSE()))</f>
        <v/>
      </c>
      <c r="AD18" s="96" t="str">
        <f aca="false">IF(AD17="","",VLOOKUP(AD17,シフト記号表!$C$6:$L$47,10,FALSE()))</f>
        <v/>
      </c>
      <c r="AE18" s="97" t="str">
        <f aca="false">IF(AE17="","",VLOOKUP(AE17,シフト記号表!$C$6:$L$47,10,FALSE()))</f>
        <v/>
      </c>
      <c r="AF18" s="97" t="str">
        <f aca="false">IF(AF17="","",VLOOKUP(AF17,シフト記号表!$C$6:$L$47,10,FALSE()))</f>
        <v/>
      </c>
      <c r="AG18" s="97" t="str">
        <f aca="false">IF(AG17="","",VLOOKUP(AG17,シフト記号表!$C$6:$L$47,10,FALSE()))</f>
        <v/>
      </c>
      <c r="AH18" s="97" t="str">
        <f aca="false">IF(AH17="","",VLOOKUP(AH17,シフト記号表!$C$6:$L$47,10,FALSE()))</f>
        <v/>
      </c>
      <c r="AI18" s="97" t="str">
        <f aca="false">IF(AI17="","",VLOOKUP(AI17,シフト記号表!$C$6:$L$47,10,FALSE()))</f>
        <v/>
      </c>
      <c r="AJ18" s="98" t="str">
        <f aca="false">IF(AJ17="","",VLOOKUP(AJ17,シフト記号表!$C$6:$L$47,10,FALSE()))</f>
        <v/>
      </c>
      <c r="AK18" s="96" t="str">
        <f aca="false">IF(AK17="","",VLOOKUP(AK17,シフト記号表!$C$6:$L$47,10,FALSE()))</f>
        <v/>
      </c>
      <c r="AL18" s="97" t="str">
        <f aca="false">IF(AL17="","",VLOOKUP(AL17,シフト記号表!$C$6:$L$47,10,FALSE()))</f>
        <v/>
      </c>
      <c r="AM18" s="97" t="str">
        <f aca="false">IF(AM17="","",VLOOKUP(AM17,シフト記号表!$C$6:$L$47,10,FALSE()))</f>
        <v/>
      </c>
      <c r="AN18" s="97" t="str">
        <f aca="false">IF(AN17="","",VLOOKUP(AN17,シフト記号表!$C$6:$L$47,10,FALSE()))</f>
        <v/>
      </c>
      <c r="AO18" s="97" t="str">
        <f aca="false">IF(AO17="","",VLOOKUP(AO17,シフト記号表!$C$6:$L$47,10,FALSE()))</f>
        <v/>
      </c>
      <c r="AP18" s="97" t="str">
        <f aca="false">IF(AP17="","",VLOOKUP(AP17,シフト記号表!$C$6:$L$47,10,FALSE()))</f>
        <v/>
      </c>
      <c r="AQ18" s="98" t="str">
        <f aca="false">IF(AQ17="","",VLOOKUP(AQ17,シフト記号表!$C$6:$L$47,10,FALSE()))</f>
        <v/>
      </c>
      <c r="AR18" s="96" t="str">
        <f aca="false">IF(AR17="","",VLOOKUP(AR17,シフト記号表!$C$6:$L$47,10,FALSE()))</f>
        <v/>
      </c>
      <c r="AS18" s="97" t="str">
        <f aca="false">IF(AS17="","",VLOOKUP(AS17,シフト記号表!$C$6:$L$47,10,FALSE()))</f>
        <v/>
      </c>
      <c r="AT18" s="97" t="str">
        <f aca="false">IF(AT17="","",VLOOKUP(AT17,シフト記号表!$C$6:$L$47,10,FALSE()))</f>
        <v/>
      </c>
      <c r="AU18" s="97" t="str">
        <f aca="false">IF(AU17="","",VLOOKUP(AU17,シフト記号表!$C$6:$L$47,10,FALSE()))</f>
        <v/>
      </c>
      <c r="AV18" s="97" t="str">
        <f aca="false">IF(AV17="","",VLOOKUP(AV17,シフト記号表!$C$6:$L$47,10,FALSE()))</f>
        <v/>
      </c>
      <c r="AW18" s="97" t="str">
        <f aca="false">IF(AW17="","",VLOOKUP(AW17,シフト記号表!$C$6:$L$47,10,FALSE()))</f>
        <v/>
      </c>
      <c r="AX18" s="98" t="str">
        <f aca="false">IF(AX17="","",VLOOKUP(AX17,シフト記号表!$C$6:$L$47,10,FALSE()))</f>
        <v/>
      </c>
      <c r="AY18" s="96" t="str">
        <f aca="false">IF(AY17="","",VLOOKUP(AY17,シフト記号表!$C$6:$L$47,10,FALSE()))</f>
        <v/>
      </c>
      <c r="AZ18" s="97" t="str">
        <f aca="false">IF(AZ17="","",VLOOKUP(AZ17,シフト記号表!$C$6:$L$47,10,FALSE()))</f>
        <v/>
      </c>
      <c r="BA18" s="97" t="str">
        <f aca="false">IF(BA17="","",VLOOKUP(BA17,シフト記号表!$C$6:$L$47,10,FALSE()))</f>
        <v/>
      </c>
      <c r="BB18" s="99" t="n">
        <f aca="false">IF($BE$3="４週",SUM(W18:AX18),IF($BE$3="暦月",SUM(W18:BA18),""))</f>
        <v>0</v>
      </c>
      <c r="BC18" s="99"/>
      <c r="BD18" s="100" t="n">
        <f aca="false">IF($BE$3="４週",BB18/4,IF($BE$3="暦月",(BB18/($BE$8/7)),""))</f>
        <v>0</v>
      </c>
      <c r="BE18" s="100"/>
      <c r="BF18" s="116"/>
      <c r="BG18" s="116"/>
      <c r="BH18" s="116"/>
      <c r="BI18" s="116"/>
      <c r="BJ18" s="116"/>
    </row>
    <row r="19" customFormat="false" ht="20.25" hidden="false" customHeight="true" outlineLevel="0" collapsed="false">
      <c r="B19" s="75" t="n">
        <f aca="false">B17+1</f>
        <v>3</v>
      </c>
      <c r="C19" s="101"/>
      <c r="D19" s="101"/>
      <c r="E19" s="91"/>
      <c r="F19" s="92"/>
      <c r="G19" s="91"/>
      <c r="H19" s="92"/>
      <c r="I19" s="104"/>
      <c r="J19" s="104"/>
      <c r="K19" s="105"/>
      <c r="L19" s="105"/>
      <c r="M19" s="105"/>
      <c r="N19" s="105"/>
      <c r="O19" s="106"/>
      <c r="P19" s="106"/>
      <c r="Q19" s="106"/>
      <c r="R19" s="106"/>
      <c r="S19" s="106"/>
      <c r="T19" s="107" t="s">
        <v>34</v>
      </c>
      <c r="U19" s="108"/>
      <c r="V19" s="109"/>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1"/>
      <c r="AU19" s="111"/>
      <c r="AV19" s="111"/>
      <c r="AW19" s="111"/>
      <c r="AX19" s="112"/>
      <c r="AY19" s="110"/>
      <c r="AZ19" s="111"/>
      <c r="BA19" s="113"/>
      <c r="BB19" s="114"/>
      <c r="BC19" s="114"/>
      <c r="BD19" s="115"/>
      <c r="BE19" s="115"/>
      <c r="BF19" s="116"/>
      <c r="BG19" s="116"/>
      <c r="BH19" s="116"/>
      <c r="BI19" s="116"/>
      <c r="BJ19" s="116"/>
    </row>
    <row r="20" customFormat="false" ht="20.25" hidden="false" customHeight="true" outlineLevel="0" collapsed="false">
      <c r="B20" s="75"/>
      <c r="C20" s="101"/>
      <c r="D20" s="101"/>
      <c r="E20" s="91"/>
      <c r="F20" s="92" t="n">
        <f aca="false">C19</f>
        <v>0</v>
      </c>
      <c r="G20" s="91"/>
      <c r="H20" s="92" t="n">
        <f aca="false">I19</f>
        <v>0</v>
      </c>
      <c r="I20" s="104"/>
      <c r="J20" s="104"/>
      <c r="K20" s="105"/>
      <c r="L20" s="105"/>
      <c r="M20" s="105"/>
      <c r="N20" s="105"/>
      <c r="O20" s="106"/>
      <c r="P20" s="106"/>
      <c r="Q20" s="106"/>
      <c r="R20" s="106"/>
      <c r="S20" s="106"/>
      <c r="T20" s="93" t="s">
        <v>35</v>
      </c>
      <c r="U20" s="94"/>
      <c r="V20" s="95"/>
      <c r="W20" s="96" t="str">
        <f aca="false">IF(W19="","",VLOOKUP(W19,シフト記号表!$C$6:$L$47,10,FALSE()))</f>
        <v/>
      </c>
      <c r="X20" s="97" t="str">
        <f aca="false">IF(X19="","",VLOOKUP(X19,シフト記号表!$C$6:$L$47,10,FALSE()))</f>
        <v/>
      </c>
      <c r="Y20" s="97" t="str">
        <f aca="false">IF(Y19="","",VLOOKUP(Y19,シフト記号表!$C$6:$L$47,10,FALSE()))</f>
        <v/>
      </c>
      <c r="Z20" s="97" t="str">
        <f aca="false">IF(Z19="","",VLOOKUP(Z19,シフト記号表!$C$6:$L$47,10,FALSE()))</f>
        <v/>
      </c>
      <c r="AA20" s="97" t="str">
        <f aca="false">IF(AA19="","",VLOOKUP(AA19,シフト記号表!$C$6:$L$47,10,FALSE()))</f>
        <v/>
      </c>
      <c r="AB20" s="97" t="str">
        <f aca="false">IF(AB19="","",VLOOKUP(AB19,シフト記号表!$C$6:$L$47,10,FALSE()))</f>
        <v/>
      </c>
      <c r="AC20" s="98" t="str">
        <f aca="false">IF(AC19="","",VLOOKUP(AC19,シフト記号表!$C$6:$L$47,10,FALSE()))</f>
        <v/>
      </c>
      <c r="AD20" s="96" t="str">
        <f aca="false">IF(AD19="","",VLOOKUP(AD19,シフト記号表!$C$6:$L$47,10,FALSE()))</f>
        <v/>
      </c>
      <c r="AE20" s="97" t="str">
        <f aca="false">IF(AE19="","",VLOOKUP(AE19,シフト記号表!$C$6:$L$47,10,FALSE()))</f>
        <v/>
      </c>
      <c r="AF20" s="97" t="str">
        <f aca="false">IF(AF19="","",VLOOKUP(AF19,シフト記号表!$C$6:$L$47,10,FALSE()))</f>
        <v/>
      </c>
      <c r="AG20" s="97" t="str">
        <f aca="false">IF(AG19="","",VLOOKUP(AG19,シフト記号表!$C$6:$L$47,10,FALSE()))</f>
        <v/>
      </c>
      <c r="AH20" s="97" t="str">
        <f aca="false">IF(AH19="","",VLOOKUP(AH19,シフト記号表!$C$6:$L$47,10,FALSE()))</f>
        <v/>
      </c>
      <c r="AI20" s="97" t="str">
        <f aca="false">IF(AI19="","",VLOOKUP(AI19,シフト記号表!$C$6:$L$47,10,FALSE()))</f>
        <v/>
      </c>
      <c r="AJ20" s="98" t="str">
        <f aca="false">IF(AJ19="","",VLOOKUP(AJ19,シフト記号表!$C$6:$L$47,10,FALSE()))</f>
        <v/>
      </c>
      <c r="AK20" s="96" t="str">
        <f aca="false">IF(AK19="","",VLOOKUP(AK19,シフト記号表!$C$6:$L$47,10,FALSE()))</f>
        <v/>
      </c>
      <c r="AL20" s="97" t="str">
        <f aca="false">IF(AL19="","",VLOOKUP(AL19,シフト記号表!$C$6:$L$47,10,FALSE()))</f>
        <v/>
      </c>
      <c r="AM20" s="97" t="str">
        <f aca="false">IF(AM19="","",VLOOKUP(AM19,シフト記号表!$C$6:$L$47,10,FALSE()))</f>
        <v/>
      </c>
      <c r="AN20" s="97" t="str">
        <f aca="false">IF(AN19="","",VLOOKUP(AN19,シフト記号表!$C$6:$L$47,10,FALSE()))</f>
        <v/>
      </c>
      <c r="AO20" s="97" t="str">
        <f aca="false">IF(AO19="","",VLOOKUP(AO19,シフト記号表!$C$6:$L$47,10,FALSE()))</f>
        <v/>
      </c>
      <c r="AP20" s="97" t="str">
        <f aca="false">IF(AP19="","",VLOOKUP(AP19,シフト記号表!$C$6:$L$47,10,FALSE()))</f>
        <v/>
      </c>
      <c r="AQ20" s="98" t="str">
        <f aca="false">IF(AQ19="","",VLOOKUP(AQ19,シフト記号表!$C$6:$L$47,10,FALSE()))</f>
        <v/>
      </c>
      <c r="AR20" s="96" t="str">
        <f aca="false">IF(AR19="","",VLOOKUP(AR19,シフト記号表!$C$6:$L$47,10,FALSE()))</f>
        <v/>
      </c>
      <c r="AS20" s="97" t="str">
        <f aca="false">IF(AS19="","",VLOOKUP(AS19,シフト記号表!$C$6:$L$47,10,FALSE()))</f>
        <v/>
      </c>
      <c r="AT20" s="97" t="str">
        <f aca="false">IF(AT19="","",VLOOKUP(AT19,シフト記号表!$C$6:$L$47,10,FALSE()))</f>
        <v/>
      </c>
      <c r="AU20" s="97" t="str">
        <f aca="false">IF(AU19="","",VLOOKUP(AU19,シフト記号表!$C$6:$L$47,10,FALSE()))</f>
        <v/>
      </c>
      <c r="AV20" s="97" t="str">
        <f aca="false">IF(AV19="","",VLOOKUP(AV19,シフト記号表!$C$6:$L$47,10,FALSE()))</f>
        <v/>
      </c>
      <c r="AW20" s="97" t="str">
        <f aca="false">IF(AW19="","",VLOOKUP(AW19,シフト記号表!$C$6:$L$47,10,FALSE()))</f>
        <v/>
      </c>
      <c r="AX20" s="98" t="str">
        <f aca="false">IF(AX19="","",VLOOKUP(AX19,シフト記号表!$C$6:$L$47,10,FALSE()))</f>
        <v/>
      </c>
      <c r="AY20" s="96" t="str">
        <f aca="false">IF(AY19="","",VLOOKUP(AY19,シフト記号表!$C$6:$L$47,10,FALSE()))</f>
        <v/>
      </c>
      <c r="AZ20" s="97" t="str">
        <f aca="false">IF(AZ19="","",VLOOKUP(AZ19,シフト記号表!$C$6:$L$47,10,FALSE()))</f>
        <v/>
      </c>
      <c r="BA20" s="97" t="str">
        <f aca="false">IF(BA19="","",VLOOKUP(BA19,シフト記号表!$C$6:$L$47,10,FALSE()))</f>
        <v/>
      </c>
      <c r="BB20" s="99" t="n">
        <f aca="false">IF($BE$3="４週",SUM(W20:AX20),IF($BE$3="暦月",SUM(W20:BA20),""))</f>
        <v>0</v>
      </c>
      <c r="BC20" s="99"/>
      <c r="BD20" s="100" t="n">
        <f aca="false">IF($BE$3="４週",BB20/4,IF($BE$3="暦月",(BB20/($BE$8/7)),""))</f>
        <v>0</v>
      </c>
      <c r="BE20" s="100"/>
      <c r="BF20" s="116"/>
      <c r="BG20" s="116"/>
      <c r="BH20" s="116"/>
      <c r="BI20" s="116"/>
      <c r="BJ20" s="116"/>
    </row>
    <row r="21" customFormat="false" ht="20.25" hidden="false" customHeight="true" outlineLevel="0" collapsed="false">
      <c r="B21" s="75" t="n">
        <f aca="false">B19+1</f>
        <v>4</v>
      </c>
      <c r="C21" s="101"/>
      <c r="D21" s="101"/>
      <c r="E21" s="91"/>
      <c r="F21" s="92"/>
      <c r="G21" s="91"/>
      <c r="H21" s="92"/>
      <c r="I21" s="104"/>
      <c r="J21" s="104"/>
      <c r="K21" s="105"/>
      <c r="L21" s="105"/>
      <c r="M21" s="105"/>
      <c r="N21" s="105"/>
      <c r="O21" s="106"/>
      <c r="P21" s="106"/>
      <c r="Q21" s="106"/>
      <c r="R21" s="106"/>
      <c r="S21" s="106"/>
      <c r="T21" s="107" t="s">
        <v>34</v>
      </c>
      <c r="U21" s="108"/>
      <c r="V21" s="109"/>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1"/>
      <c r="AU21" s="111"/>
      <c r="AV21" s="111"/>
      <c r="AW21" s="111"/>
      <c r="AX21" s="112"/>
      <c r="AY21" s="110"/>
      <c r="AZ21" s="111"/>
      <c r="BA21" s="113"/>
      <c r="BB21" s="114"/>
      <c r="BC21" s="114"/>
      <c r="BD21" s="115"/>
      <c r="BE21" s="115"/>
      <c r="BF21" s="116"/>
      <c r="BG21" s="116"/>
      <c r="BH21" s="116"/>
      <c r="BI21" s="116"/>
      <c r="BJ21" s="116"/>
    </row>
    <row r="22" customFormat="false" ht="20.25" hidden="false" customHeight="true" outlineLevel="0" collapsed="false">
      <c r="B22" s="75"/>
      <c r="C22" s="101"/>
      <c r="D22" s="101"/>
      <c r="E22" s="91"/>
      <c r="F22" s="92" t="n">
        <f aca="false">C21</f>
        <v>0</v>
      </c>
      <c r="G22" s="91"/>
      <c r="H22" s="92" t="n">
        <f aca="false">I21</f>
        <v>0</v>
      </c>
      <c r="I22" s="104"/>
      <c r="J22" s="104"/>
      <c r="K22" s="105"/>
      <c r="L22" s="105"/>
      <c r="M22" s="105"/>
      <c r="N22" s="105"/>
      <c r="O22" s="106"/>
      <c r="P22" s="106"/>
      <c r="Q22" s="106"/>
      <c r="R22" s="106"/>
      <c r="S22" s="106"/>
      <c r="T22" s="93" t="s">
        <v>35</v>
      </c>
      <c r="U22" s="94"/>
      <c r="V22" s="95"/>
      <c r="W22" s="96" t="str">
        <f aca="false">IF(W21="","",VLOOKUP(W21,シフト記号表!$C$6:$L$47,10,FALSE()))</f>
        <v/>
      </c>
      <c r="X22" s="97" t="str">
        <f aca="false">IF(X21="","",VLOOKUP(X21,シフト記号表!$C$6:$L$47,10,FALSE()))</f>
        <v/>
      </c>
      <c r="Y22" s="97" t="str">
        <f aca="false">IF(Y21="","",VLOOKUP(Y21,シフト記号表!$C$6:$L$47,10,FALSE()))</f>
        <v/>
      </c>
      <c r="Z22" s="97" t="str">
        <f aca="false">IF(Z21="","",VLOOKUP(Z21,シフト記号表!$C$6:$L$47,10,FALSE()))</f>
        <v/>
      </c>
      <c r="AA22" s="97" t="str">
        <f aca="false">IF(AA21="","",VLOOKUP(AA21,シフト記号表!$C$6:$L$47,10,FALSE()))</f>
        <v/>
      </c>
      <c r="AB22" s="97" t="str">
        <f aca="false">IF(AB21="","",VLOOKUP(AB21,シフト記号表!$C$6:$L$47,10,FALSE()))</f>
        <v/>
      </c>
      <c r="AC22" s="98" t="str">
        <f aca="false">IF(AC21="","",VLOOKUP(AC21,シフト記号表!$C$6:$L$47,10,FALSE()))</f>
        <v/>
      </c>
      <c r="AD22" s="96" t="str">
        <f aca="false">IF(AD21="","",VLOOKUP(AD21,シフト記号表!$C$6:$L$47,10,FALSE()))</f>
        <v/>
      </c>
      <c r="AE22" s="97" t="str">
        <f aca="false">IF(AE21="","",VLOOKUP(AE21,シフト記号表!$C$6:$L$47,10,FALSE()))</f>
        <v/>
      </c>
      <c r="AF22" s="97" t="str">
        <f aca="false">IF(AF21="","",VLOOKUP(AF21,シフト記号表!$C$6:$L$47,10,FALSE()))</f>
        <v/>
      </c>
      <c r="AG22" s="97" t="str">
        <f aca="false">IF(AG21="","",VLOOKUP(AG21,シフト記号表!$C$6:$L$47,10,FALSE()))</f>
        <v/>
      </c>
      <c r="AH22" s="97" t="str">
        <f aca="false">IF(AH21="","",VLOOKUP(AH21,シフト記号表!$C$6:$L$47,10,FALSE()))</f>
        <v/>
      </c>
      <c r="AI22" s="97" t="str">
        <f aca="false">IF(AI21="","",VLOOKUP(AI21,シフト記号表!$C$6:$L$47,10,FALSE()))</f>
        <v/>
      </c>
      <c r="AJ22" s="98" t="str">
        <f aca="false">IF(AJ21="","",VLOOKUP(AJ21,シフト記号表!$C$6:$L$47,10,FALSE()))</f>
        <v/>
      </c>
      <c r="AK22" s="96" t="str">
        <f aca="false">IF(AK21="","",VLOOKUP(AK21,シフト記号表!$C$6:$L$47,10,FALSE()))</f>
        <v/>
      </c>
      <c r="AL22" s="97" t="str">
        <f aca="false">IF(AL21="","",VLOOKUP(AL21,シフト記号表!$C$6:$L$47,10,FALSE()))</f>
        <v/>
      </c>
      <c r="AM22" s="97" t="str">
        <f aca="false">IF(AM21="","",VLOOKUP(AM21,シフト記号表!$C$6:$L$47,10,FALSE()))</f>
        <v/>
      </c>
      <c r="AN22" s="97" t="str">
        <f aca="false">IF(AN21="","",VLOOKUP(AN21,シフト記号表!$C$6:$L$47,10,FALSE()))</f>
        <v/>
      </c>
      <c r="AO22" s="97" t="str">
        <f aca="false">IF(AO21="","",VLOOKUP(AO21,シフト記号表!$C$6:$L$47,10,FALSE()))</f>
        <v/>
      </c>
      <c r="AP22" s="97" t="str">
        <f aca="false">IF(AP21="","",VLOOKUP(AP21,シフト記号表!$C$6:$L$47,10,FALSE()))</f>
        <v/>
      </c>
      <c r="AQ22" s="98" t="str">
        <f aca="false">IF(AQ21="","",VLOOKUP(AQ21,シフト記号表!$C$6:$L$47,10,FALSE()))</f>
        <v/>
      </c>
      <c r="AR22" s="96" t="str">
        <f aca="false">IF(AR21="","",VLOOKUP(AR21,シフト記号表!$C$6:$L$47,10,FALSE()))</f>
        <v/>
      </c>
      <c r="AS22" s="97" t="str">
        <f aca="false">IF(AS21="","",VLOOKUP(AS21,シフト記号表!$C$6:$L$47,10,FALSE()))</f>
        <v/>
      </c>
      <c r="AT22" s="97" t="str">
        <f aca="false">IF(AT21="","",VLOOKUP(AT21,シフト記号表!$C$6:$L$47,10,FALSE()))</f>
        <v/>
      </c>
      <c r="AU22" s="97" t="str">
        <f aca="false">IF(AU21="","",VLOOKUP(AU21,シフト記号表!$C$6:$L$47,10,FALSE()))</f>
        <v/>
      </c>
      <c r="AV22" s="97" t="str">
        <f aca="false">IF(AV21="","",VLOOKUP(AV21,シフト記号表!$C$6:$L$47,10,FALSE()))</f>
        <v/>
      </c>
      <c r="AW22" s="97" t="str">
        <f aca="false">IF(AW21="","",VLOOKUP(AW21,シフト記号表!$C$6:$L$47,10,FALSE()))</f>
        <v/>
      </c>
      <c r="AX22" s="98" t="str">
        <f aca="false">IF(AX21="","",VLOOKUP(AX21,シフト記号表!$C$6:$L$47,10,FALSE()))</f>
        <v/>
      </c>
      <c r="AY22" s="96" t="str">
        <f aca="false">IF(AY21="","",VLOOKUP(AY21,シフト記号表!$C$6:$L$47,10,FALSE()))</f>
        <v/>
      </c>
      <c r="AZ22" s="97" t="str">
        <f aca="false">IF(AZ21="","",VLOOKUP(AZ21,シフト記号表!$C$6:$L$47,10,FALSE()))</f>
        <v/>
      </c>
      <c r="BA22" s="97" t="str">
        <f aca="false">IF(BA21="","",VLOOKUP(BA21,シフト記号表!$C$6:$L$47,10,FALSE()))</f>
        <v/>
      </c>
      <c r="BB22" s="99" t="n">
        <f aca="false">IF($BE$3="４週",SUM(W22:AX22),IF($BE$3="暦月",SUM(W22:BA22),""))</f>
        <v>0</v>
      </c>
      <c r="BC22" s="99"/>
      <c r="BD22" s="100" t="n">
        <f aca="false">IF($BE$3="４週",BB22/4,IF($BE$3="暦月",(BB22/($BE$8/7)),""))</f>
        <v>0</v>
      </c>
      <c r="BE22" s="100"/>
      <c r="BF22" s="116"/>
      <c r="BG22" s="116"/>
      <c r="BH22" s="116"/>
      <c r="BI22" s="116"/>
      <c r="BJ22" s="116"/>
    </row>
    <row r="23" customFormat="false" ht="20.25" hidden="false" customHeight="true" outlineLevel="0" collapsed="false">
      <c r="B23" s="75" t="n">
        <f aca="false">B21+1</f>
        <v>5</v>
      </c>
      <c r="C23" s="101"/>
      <c r="D23" s="101"/>
      <c r="E23" s="91"/>
      <c r="F23" s="92"/>
      <c r="G23" s="91"/>
      <c r="H23" s="92"/>
      <c r="I23" s="104"/>
      <c r="J23" s="104"/>
      <c r="K23" s="105"/>
      <c r="L23" s="105"/>
      <c r="M23" s="105"/>
      <c r="N23" s="105"/>
      <c r="O23" s="106"/>
      <c r="P23" s="106"/>
      <c r="Q23" s="106"/>
      <c r="R23" s="106"/>
      <c r="S23" s="106"/>
      <c r="T23" s="107" t="s">
        <v>34</v>
      </c>
      <c r="U23" s="108"/>
      <c r="V23" s="109"/>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1"/>
      <c r="AU23" s="111"/>
      <c r="AV23" s="111"/>
      <c r="AW23" s="111"/>
      <c r="AX23" s="112"/>
      <c r="AY23" s="110"/>
      <c r="AZ23" s="111"/>
      <c r="BA23" s="113"/>
      <c r="BB23" s="114"/>
      <c r="BC23" s="114"/>
      <c r="BD23" s="115"/>
      <c r="BE23" s="115"/>
      <c r="BF23" s="116"/>
      <c r="BG23" s="116"/>
      <c r="BH23" s="116"/>
      <c r="BI23" s="116"/>
      <c r="BJ23" s="116"/>
    </row>
    <row r="24" customFormat="false" ht="20.25" hidden="false" customHeight="true" outlineLevel="0" collapsed="false">
      <c r="B24" s="75"/>
      <c r="C24" s="101"/>
      <c r="D24" s="101"/>
      <c r="E24" s="91"/>
      <c r="F24" s="92" t="n">
        <f aca="false">C23</f>
        <v>0</v>
      </c>
      <c r="G24" s="91"/>
      <c r="H24" s="92" t="n">
        <f aca="false">I23</f>
        <v>0</v>
      </c>
      <c r="I24" s="104"/>
      <c r="J24" s="104"/>
      <c r="K24" s="105"/>
      <c r="L24" s="105"/>
      <c r="M24" s="105"/>
      <c r="N24" s="105"/>
      <c r="O24" s="106"/>
      <c r="P24" s="106"/>
      <c r="Q24" s="106"/>
      <c r="R24" s="106"/>
      <c r="S24" s="106"/>
      <c r="T24" s="117" t="s">
        <v>35</v>
      </c>
      <c r="U24" s="118"/>
      <c r="V24" s="119"/>
      <c r="W24" s="96" t="str">
        <f aca="false">IF(W23="","",VLOOKUP(W23,シフト記号表!$C$6:$L$47,10,FALSE()))</f>
        <v/>
      </c>
      <c r="X24" s="97" t="str">
        <f aca="false">IF(X23="","",VLOOKUP(X23,シフト記号表!$C$6:$L$47,10,FALSE()))</f>
        <v/>
      </c>
      <c r="Y24" s="97" t="str">
        <f aca="false">IF(Y23="","",VLOOKUP(Y23,シフト記号表!$C$6:$L$47,10,FALSE()))</f>
        <v/>
      </c>
      <c r="Z24" s="97" t="str">
        <f aca="false">IF(Z23="","",VLOOKUP(Z23,シフト記号表!$C$6:$L$47,10,FALSE()))</f>
        <v/>
      </c>
      <c r="AA24" s="97" t="str">
        <f aca="false">IF(AA23="","",VLOOKUP(AA23,シフト記号表!$C$6:$L$47,10,FALSE()))</f>
        <v/>
      </c>
      <c r="AB24" s="97" t="str">
        <f aca="false">IF(AB23="","",VLOOKUP(AB23,シフト記号表!$C$6:$L$47,10,FALSE()))</f>
        <v/>
      </c>
      <c r="AC24" s="98" t="str">
        <f aca="false">IF(AC23="","",VLOOKUP(AC23,シフト記号表!$C$6:$L$47,10,FALSE()))</f>
        <v/>
      </c>
      <c r="AD24" s="96" t="str">
        <f aca="false">IF(AD23="","",VLOOKUP(AD23,シフト記号表!$C$6:$L$47,10,FALSE()))</f>
        <v/>
      </c>
      <c r="AE24" s="97" t="str">
        <f aca="false">IF(AE23="","",VLOOKUP(AE23,シフト記号表!$C$6:$L$47,10,FALSE()))</f>
        <v/>
      </c>
      <c r="AF24" s="97" t="str">
        <f aca="false">IF(AF23="","",VLOOKUP(AF23,シフト記号表!$C$6:$L$47,10,FALSE()))</f>
        <v/>
      </c>
      <c r="AG24" s="97" t="str">
        <f aca="false">IF(AG23="","",VLOOKUP(AG23,シフト記号表!$C$6:$L$47,10,FALSE()))</f>
        <v/>
      </c>
      <c r="AH24" s="97" t="str">
        <f aca="false">IF(AH23="","",VLOOKUP(AH23,シフト記号表!$C$6:$L$47,10,FALSE()))</f>
        <v/>
      </c>
      <c r="AI24" s="97" t="str">
        <f aca="false">IF(AI23="","",VLOOKUP(AI23,シフト記号表!$C$6:$L$47,10,FALSE()))</f>
        <v/>
      </c>
      <c r="AJ24" s="98" t="str">
        <f aca="false">IF(AJ23="","",VLOOKUP(AJ23,シフト記号表!$C$6:$L$47,10,FALSE()))</f>
        <v/>
      </c>
      <c r="AK24" s="96" t="str">
        <f aca="false">IF(AK23="","",VLOOKUP(AK23,シフト記号表!$C$6:$L$47,10,FALSE()))</f>
        <v/>
      </c>
      <c r="AL24" s="97" t="str">
        <f aca="false">IF(AL23="","",VLOOKUP(AL23,シフト記号表!$C$6:$L$47,10,FALSE()))</f>
        <v/>
      </c>
      <c r="AM24" s="97" t="str">
        <f aca="false">IF(AM23="","",VLOOKUP(AM23,シフト記号表!$C$6:$L$47,10,FALSE()))</f>
        <v/>
      </c>
      <c r="AN24" s="97" t="str">
        <f aca="false">IF(AN23="","",VLOOKUP(AN23,シフト記号表!$C$6:$L$47,10,FALSE()))</f>
        <v/>
      </c>
      <c r="AO24" s="97" t="str">
        <f aca="false">IF(AO23="","",VLOOKUP(AO23,シフト記号表!$C$6:$L$47,10,FALSE()))</f>
        <v/>
      </c>
      <c r="AP24" s="97" t="str">
        <f aca="false">IF(AP23="","",VLOOKUP(AP23,シフト記号表!$C$6:$L$47,10,FALSE()))</f>
        <v/>
      </c>
      <c r="AQ24" s="98" t="str">
        <f aca="false">IF(AQ23="","",VLOOKUP(AQ23,シフト記号表!$C$6:$L$47,10,FALSE()))</f>
        <v/>
      </c>
      <c r="AR24" s="96" t="str">
        <f aca="false">IF(AR23="","",VLOOKUP(AR23,シフト記号表!$C$6:$L$47,10,FALSE()))</f>
        <v/>
      </c>
      <c r="AS24" s="97" t="str">
        <f aca="false">IF(AS23="","",VLOOKUP(AS23,シフト記号表!$C$6:$L$47,10,FALSE()))</f>
        <v/>
      </c>
      <c r="AT24" s="97" t="str">
        <f aca="false">IF(AT23="","",VLOOKUP(AT23,シフト記号表!$C$6:$L$47,10,FALSE()))</f>
        <v/>
      </c>
      <c r="AU24" s="97" t="str">
        <f aca="false">IF(AU23="","",VLOOKUP(AU23,シフト記号表!$C$6:$L$47,10,FALSE()))</f>
        <v/>
      </c>
      <c r="AV24" s="97" t="str">
        <f aca="false">IF(AV23="","",VLOOKUP(AV23,シフト記号表!$C$6:$L$47,10,FALSE()))</f>
        <v/>
      </c>
      <c r="AW24" s="97" t="str">
        <f aca="false">IF(AW23="","",VLOOKUP(AW23,シフト記号表!$C$6:$L$47,10,FALSE()))</f>
        <v/>
      </c>
      <c r="AX24" s="98" t="str">
        <f aca="false">IF(AX23="","",VLOOKUP(AX23,シフト記号表!$C$6:$L$47,10,FALSE()))</f>
        <v/>
      </c>
      <c r="AY24" s="96" t="str">
        <f aca="false">IF(AY23="","",VLOOKUP(AY23,シフト記号表!$C$6:$L$47,10,FALSE()))</f>
        <v/>
      </c>
      <c r="AZ24" s="97" t="str">
        <f aca="false">IF(AZ23="","",VLOOKUP(AZ23,シフト記号表!$C$6:$L$47,10,FALSE()))</f>
        <v/>
      </c>
      <c r="BA24" s="97" t="str">
        <f aca="false">IF(BA23="","",VLOOKUP(BA23,シフト記号表!$C$6:$L$47,10,FALSE()))</f>
        <v/>
      </c>
      <c r="BB24" s="99" t="n">
        <f aca="false">IF($BE$3="４週",SUM(W24:AX24),IF($BE$3="暦月",SUM(W24:BA24),""))</f>
        <v>0</v>
      </c>
      <c r="BC24" s="99"/>
      <c r="BD24" s="100" t="n">
        <f aca="false">IF($BE$3="４週",BB24/4,IF($BE$3="暦月",(BB24/($BE$8/7)),""))</f>
        <v>0</v>
      </c>
      <c r="BE24" s="100"/>
      <c r="BF24" s="116"/>
      <c r="BG24" s="116"/>
      <c r="BH24" s="116"/>
      <c r="BI24" s="116"/>
      <c r="BJ24" s="116"/>
    </row>
    <row r="25" customFormat="false" ht="20.25" hidden="false" customHeight="true" outlineLevel="0" collapsed="false">
      <c r="B25" s="75" t="n">
        <f aca="false">B23+1</f>
        <v>6</v>
      </c>
      <c r="C25" s="101"/>
      <c r="D25" s="101"/>
      <c r="E25" s="91"/>
      <c r="F25" s="92"/>
      <c r="G25" s="91"/>
      <c r="H25" s="92"/>
      <c r="I25" s="104"/>
      <c r="J25" s="104"/>
      <c r="K25" s="105"/>
      <c r="L25" s="105"/>
      <c r="M25" s="105"/>
      <c r="N25" s="105"/>
      <c r="O25" s="106"/>
      <c r="P25" s="106"/>
      <c r="Q25" s="106"/>
      <c r="R25" s="106"/>
      <c r="S25" s="106"/>
      <c r="T25" s="120" t="s">
        <v>34</v>
      </c>
      <c r="U25" s="121"/>
      <c r="V25" s="12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1"/>
      <c r="AU25" s="111"/>
      <c r="AV25" s="111"/>
      <c r="AW25" s="111"/>
      <c r="AX25" s="112"/>
      <c r="AY25" s="110"/>
      <c r="AZ25" s="111"/>
      <c r="BA25" s="113"/>
      <c r="BB25" s="114"/>
      <c r="BC25" s="114"/>
      <c r="BD25" s="115"/>
      <c r="BE25" s="115"/>
      <c r="BF25" s="116"/>
      <c r="BG25" s="116"/>
      <c r="BH25" s="116"/>
      <c r="BI25" s="116"/>
      <c r="BJ25" s="116"/>
    </row>
    <row r="26" customFormat="false" ht="20.25" hidden="false" customHeight="true" outlineLevel="0" collapsed="false">
      <c r="B26" s="75"/>
      <c r="C26" s="101"/>
      <c r="D26" s="101"/>
      <c r="E26" s="91"/>
      <c r="F26" s="92" t="n">
        <f aca="false">C25</f>
        <v>0</v>
      </c>
      <c r="G26" s="91"/>
      <c r="H26" s="92" t="n">
        <f aca="false">I25</f>
        <v>0</v>
      </c>
      <c r="I26" s="104"/>
      <c r="J26" s="104"/>
      <c r="K26" s="105"/>
      <c r="L26" s="105"/>
      <c r="M26" s="105"/>
      <c r="N26" s="105"/>
      <c r="O26" s="106"/>
      <c r="P26" s="106"/>
      <c r="Q26" s="106"/>
      <c r="R26" s="106"/>
      <c r="S26" s="106"/>
      <c r="T26" s="93" t="s">
        <v>35</v>
      </c>
      <c r="U26" s="94"/>
      <c r="V26" s="95"/>
      <c r="W26" s="96" t="str">
        <f aca="false">IF(W25="","",VLOOKUP(W25,シフト記号表!$C$6:$L$47,10,FALSE()))</f>
        <v/>
      </c>
      <c r="X26" s="97" t="str">
        <f aca="false">IF(X25="","",VLOOKUP(X25,シフト記号表!$C$6:$L$47,10,FALSE()))</f>
        <v/>
      </c>
      <c r="Y26" s="97" t="str">
        <f aca="false">IF(Y25="","",VLOOKUP(Y25,シフト記号表!$C$6:$L$47,10,FALSE()))</f>
        <v/>
      </c>
      <c r="Z26" s="97" t="str">
        <f aca="false">IF(Z25="","",VLOOKUP(Z25,シフト記号表!$C$6:$L$47,10,FALSE()))</f>
        <v/>
      </c>
      <c r="AA26" s="97" t="str">
        <f aca="false">IF(AA25="","",VLOOKUP(AA25,シフト記号表!$C$6:$L$47,10,FALSE()))</f>
        <v/>
      </c>
      <c r="AB26" s="97" t="str">
        <f aca="false">IF(AB25="","",VLOOKUP(AB25,シフト記号表!$C$6:$L$47,10,FALSE()))</f>
        <v/>
      </c>
      <c r="AC26" s="98" t="str">
        <f aca="false">IF(AC25="","",VLOOKUP(AC25,シフト記号表!$C$6:$L$47,10,FALSE()))</f>
        <v/>
      </c>
      <c r="AD26" s="96" t="str">
        <f aca="false">IF(AD25="","",VLOOKUP(AD25,シフト記号表!$C$6:$L$47,10,FALSE()))</f>
        <v/>
      </c>
      <c r="AE26" s="97" t="str">
        <f aca="false">IF(AE25="","",VLOOKUP(AE25,シフト記号表!$C$6:$L$47,10,FALSE()))</f>
        <v/>
      </c>
      <c r="AF26" s="97" t="str">
        <f aca="false">IF(AF25="","",VLOOKUP(AF25,シフト記号表!$C$6:$L$47,10,FALSE()))</f>
        <v/>
      </c>
      <c r="AG26" s="97" t="str">
        <f aca="false">IF(AG25="","",VLOOKUP(AG25,シフト記号表!$C$6:$L$47,10,FALSE()))</f>
        <v/>
      </c>
      <c r="AH26" s="97" t="str">
        <f aca="false">IF(AH25="","",VLOOKUP(AH25,シフト記号表!$C$6:$L$47,10,FALSE()))</f>
        <v/>
      </c>
      <c r="AI26" s="97" t="str">
        <f aca="false">IF(AI25="","",VLOOKUP(AI25,シフト記号表!$C$6:$L$47,10,FALSE()))</f>
        <v/>
      </c>
      <c r="AJ26" s="98" t="str">
        <f aca="false">IF(AJ25="","",VLOOKUP(AJ25,シフト記号表!$C$6:$L$47,10,FALSE()))</f>
        <v/>
      </c>
      <c r="AK26" s="96" t="str">
        <f aca="false">IF(AK25="","",VLOOKUP(AK25,シフト記号表!$C$6:$L$47,10,FALSE()))</f>
        <v/>
      </c>
      <c r="AL26" s="97" t="str">
        <f aca="false">IF(AL25="","",VLOOKUP(AL25,シフト記号表!$C$6:$L$47,10,FALSE()))</f>
        <v/>
      </c>
      <c r="AM26" s="97" t="str">
        <f aca="false">IF(AM25="","",VLOOKUP(AM25,シフト記号表!$C$6:$L$47,10,FALSE()))</f>
        <v/>
      </c>
      <c r="AN26" s="97" t="str">
        <f aca="false">IF(AN25="","",VLOOKUP(AN25,シフト記号表!$C$6:$L$47,10,FALSE()))</f>
        <v/>
      </c>
      <c r="AO26" s="97" t="str">
        <f aca="false">IF(AO25="","",VLOOKUP(AO25,シフト記号表!$C$6:$L$47,10,FALSE()))</f>
        <v/>
      </c>
      <c r="AP26" s="97" t="str">
        <f aca="false">IF(AP25="","",VLOOKUP(AP25,シフト記号表!$C$6:$L$47,10,FALSE()))</f>
        <v/>
      </c>
      <c r="AQ26" s="98" t="str">
        <f aca="false">IF(AQ25="","",VLOOKUP(AQ25,シフト記号表!$C$6:$L$47,10,FALSE()))</f>
        <v/>
      </c>
      <c r="AR26" s="96" t="str">
        <f aca="false">IF(AR25="","",VLOOKUP(AR25,シフト記号表!$C$6:$L$47,10,FALSE()))</f>
        <v/>
      </c>
      <c r="AS26" s="97" t="str">
        <f aca="false">IF(AS25="","",VLOOKUP(AS25,シフト記号表!$C$6:$L$47,10,FALSE()))</f>
        <v/>
      </c>
      <c r="AT26" s="97" t="str">
        <f aca="false">IF(AT25="","",VLOOKUP(AT25,シフト記号表!$C$6:$L$47,10,FALSE()))</f>
        <v/>
      </c>
      <c r="AU26" s="97" t="str">
        <f aca="false">IF(AU25="","",VLOOKUP(AU25,シフト記号表!$C$6:$L$47,10,FALSE()))</f>
        <v/>
      </c>
      <c r="AV26" s="97" t="str">
        <f aca="false">IF(AV25="","",VLOOKUP(AV25,シフト記号表!$C$6:$L$47,10,FALSE()))</f>
        <v/>
      </c>
      <c r="AW26" s="97" t="str">
        <f aca="false">IF(AW25="","",VLOOKUP(AW25,シフト記号表!$C$6:$L$47,10,FALSE()))</f>
        <v/>
      </c>
      <c r="AX26" s="98" t="str">
        <f aca="false">IF(AX25="","",VLOOKUP(AX25,シフト記号表!$C$6:$L$47,10,FALSE()))</f>
        <v/>
      </c>
      <c r="AY26" s="96" t="str">
        <f aca="false">IF(AY25="","",VLOOKUP(AY25,シフト記号表!$C$6:$L$47,10,FALSE()))</f>
        <v/>
      </c>
      <c r="AZ26" s="97" t="str">
        <f aca="false">IF(AZ25="","",VLOOKUP(AZ25,シフト記号表!$C$6:$L$47,10,FALSE()))</f>
        <v/>
      </c>
      <c r="BA26" s="97" t="str">
        <f aca="false">IF(BA25="","",VLOOKUP(BA25,シフト記号表!$C$6:$L$47,10,FALSE()))</f>
        <v/>
      </c>
      <c r="BB26" s="99" t="n">
        <f aca="false">IF($BE$3="４週",SUM(W26:AX26),IF($BE$3="暦月",SUM(W26:BA26),""))</f>
        <v>0</v>
      </c>
      <c r="BC26" s="99"/>
      <c r="BD26" s="100" t="n">
        <f aca="false">IF($BE$3="４週",BB26/4,IF($BE$3="暦月",(BB26/($BE$8/7)),""))</f>
        <v>0</v>
      </c>
      <c r="BE26" s="100"/>
      <c r="BF26" s="116"/>
      <c r="BG26" s="116"/>
      <c r="BH26" s="116"/>
      <c r="BI26" s="116"/>
      <c r="BJ26" s="116"/>
    </row>
    <row r="27" customFormat="false" ht="20.25" hidden="false" customHeight="true" outlineLevel="0" collapsed="false">
      <c r="B27" s="75" t="n">
        <f aca="false">B25+1</f>
        <v>7</v>
      </c>
      <c r="C27" s="101"/>
      <c r="D27" s="101"/>
      <c r="E27" s="91"/>
      <c r="F27" s="92"/>
      <c r="G27" s="91"/>
      <c r="H27" s="92"/>
      <c r="I27" s="104"/>
      <c r="J27" s="104"/>
      <c r="K27" s="105"/>
      <c r="L27" s="105"/>
      <c r="M27" s="105"/>
      <c r="N27" s="105"/>
      <c r="O27" s="106"/>
      <c r="P27" s="106"/>
      <c r="Q27" s="106"/>
      <c r="R27" s="106"/>
      <c r="S27" s="106"/>
      <c r="T27" s="107" t="s">
        <v>34</v>
      </c>
      <c r="U27" s="108"/>
      <c r="V27" s="109"/>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1"/>
      <c r="AU27" s="111"/>
      <c r="AV27" s="111"/>
      <c r="AW27" s="111"/>
      <c r="AX27" s="112"/>
      <c r="AY27" s="110"/>
      <c r="AZ27" s="111"/>
      <c r="BA27" s="113"/>
      <c r="BB27" s="114"/>
      <c r="BC27" s="114"/>
      <c r="BD27" s="115"/>
      <c r="BE27" s="115"/>
      <c r="BF27" s="116"/>
      <c r="BG27" s="116"/>
      <c r="BH27" s="116"/>
      <c r="BI27" s="116"/>
      <c r="BJ27" s="116"/>
    </row>
    <row r="28" customFormat="false" ht="20.25" hidden="false" customHeight="true" outlineLevel="0" collapsed="false">
      <c r="B28" s="75"/>
      <c r="C28" s="101"/>
      <c r="D28" s="101"/>
      <c r="E28" s="91"/>
      <c r="F28" s="92" t="n">
        <f aca="false">C27</f>
        <v>0</v>
      </c>
      <c r="G28" s="91"/>
      <c r="H28" s="92" t="n">
        <f aca="false">I27</f>
        <v>0</v>
      </c>
      <c r="I28" s="104"/>
      <c r="J28" s="104"/>
      <c r="K28" s="105"/>
      <c r="L28" s="105"/>
      <c r="M28" s="105"/>
      <c r="N28" s="105"/>
      <c r="O28" s="106"/>
      <c r="P28" s="106"/>
      <c r="Q28" s="106"/>
      <c r="R28" s="106"/>
      <c r="S28" s="106"/>
      <c r="T28" s="93" t="s">
        <v>35</v>
      </c>
      <c r="U28" s="94"/>
      <c r="V28" s="95"/>
      <c r="W28" s="96" t="str">
        <f aca="false">IF(W27="","",VLOOKUP(W27,シフト記号表!$C$6:$L$47,10,FALSE()))</f>
        <v/>
      </c>
      <c r="X28" s="97" t="str">
        <f aca="false">IF(X27="","",VLOOKUP(X27,シフト記号表!$C$6:$L$47,10,FALSE()))</f>
        <v/>
      </c>
      <c r="Y28" s="97" t="str">
        <f aca="false">IF(Y27="","",VLOOKUP(Y27,シフト記号表!$C$6:$L$47,10,FALSE()))</f>
        <v/>
      </c>
      <c r="Z28" s="97" t="str">
        <f aca="false">IF(Z27="","",VLOOKUP(Z27,シフト記号表!$C$6:$L$47,10,FALSE()))</f>
        <v/>
      </c>
      <c r="AA28" s="97" t="str">
        <f aca="false">IF(AA27="","",VLOOKUP(AA27,シフト記号表!$C$6:$L$47,10,FALSE()))</f>
        <v/>
      </c>
      <c r="AB28" s="97" t="str">
        <f aca="false">IF(AB27="","",VLOOKUP(AB27,シフト記号表!$C$6:$L$47,10,FALSE()))</f>
        <v/>
      </c>
      <c r="AC28" s="98" t="str">
        <f aca="false">IF(AC27="","",VLOOKUP(AC27,シフト記号表!$C$6:$L$47,10,FALSE()))</f>
        <v/>
      </c>
      <c r="AD28" s="96" t="str">
        <f aca="false">IF(AD27="","",VLOOKUP(AD27,シフト記号表!$C$6:$L$47,10,FALSE()))</f>
        <v/>
      </c>
      <c r="AE28" s="97" t="str">
        <f aca="false">IF(AE27="","",VLOOKUP(AE27,シフト記号表!$C$6:$L$47,10,FALSE()))</f>
        <v/>
      </c>
      <c r="AF28" s="97" t="str">
        <f aca="false">IF(AF27="","",VLOOKUP(AF27,シフト記号表!$C$6:$L$47,10,FALSE()))</f>
        <v/>
      </c>
      <c r="AG28" s="97" t="str">
        <f aca="false">IF(AG27="","",VLOOKUP(AG27,シフト記号表!$C$6:$L$47,10,FALSE()))</f>
        <v/>
      </c>
      <c r="AH28" s="97" t="str">
        <f aca="false">IF(AH27="","",VLOOKUP(AH27,シフト記号表!$C$6:$L$47,10,FALSE()))</f>
        <v/>
      </c>
      <c r="AI28" s="97" t="str">
        <f aca="false">IF(AI27="","",VLOOKUP(AI27,シフト記号表!$C$6:$L$47,10,FALSE()))</f>
        <v/>
      </c>
      <c r="AJ28" s="98" t="str">
        <f aca="false">IF(AJ27="","",VLOOKUP(AJ27,シフト記号表!$C$6:$L$47,10,FALSE()))</f>
        <v/>
      </c>
      <c r="AK28" s="96" t="str">
        <f aca="false">IF(AK27="","",VLOOKUP(AK27,シフト記号表!$C$6:$L$47,10,FALSE()))</f>
        <v/>
      </c>
      <c r="AL28" s="97" t="str">
        <f aca="false">IF(AL27="","",VLOOKUP(AL27,シフト記号表!$C$6:$L$47,10,FALSE()))</f>
        <v/>
      </c>
      <c r="AM28" s="97" t="str">
        <f aca="false">IF(AM27="","",VLOOKUP(AM27,シフト記号表!$C$6:$L$47,10,FALSE()))</f>
        <v/>
      </c>
      <c r="AN28" s="97" t="str">
        <f aca="false">IF(AN27="","",VLOOKUP(AN27,シフト記号表!$C$6:$L$47,10,FALSE()))</f>
        <v/>
      </c>
      <c r="AO28" s="97" t="str">
        <f aca="false">IF(AO27="","",VLOOKUP(AO27,シフト記号表!$C$6:$L$47,10,FALSE()))</f>
        <v/>
      </c>
      <c r="AP28" s="97" t="str">
        <f aca="false">IF(AP27="","",VLOOKUP(AP27,シフト記号表!$C$6:$L$47,10,FALSE()))</f>
        <v/>
      </c>
      <c r="AQ28" s="98" t="str">
        <f aca="false">IF(AQ27="","",VLOOKUP(AQ27,シフト記号表!$C$6:$L$47,10,FALSE()))</f>
        <v/>
      </c>
      <c r="AR28" s="96" t="str">
        <f aca="false">IF(AR27="","",VLOOKUP(AR27,シフト記号表!$C$6:$L$47,10,FALSE()))</f>
        <v/>
      </c>
      <c r="AS28" s="97" t="str">
        <f aca="false">IF(AS27="","",VLOOKUP(AS27,シフト記号表!$C$6:$L$47,10,FALSE()))</f>
        <v/>
      </c>
      <c r="AT28" s="97" t="str">
        <f aca="false">IF(AT27="","",VLOOKUP(AT27,シフト記号表!$C$6:$L$47,10,FALSE()))</f>
        <v/>
      </c>
      <c r="AU28" s="97" t="str">
        <f aca="false">IF(AU27="","",VLOOKUP(AU27,シフト記号表!$C$6:$L$47,10,FALSE()))</f>
        <v/>
      </c>
      <c r="AV28" s="97" t="str">
        <f aca="false">IF(AV27="","",VLOOKUP(AV27,シフト記号表!$C$6:$L$47,10,FALSE()))</f>
        <v/>
      </c>
      <c r="AW28" s="97" t="str">
        <f aca="false">IF(AW27="","",VLOOKUP(AW27,シフト記号表!$C$6:$L$47,10,FALSE()))</f>
        <v/>
      </c>
      <c r="AX28" s="98" t="str">
        <f aca="false">IF(AX27="","",VLOOKUP(AX27,シフト記号表!$C$6:$L$47,10,FALSE()))</f>
        <v/>
      </c>
      <c r="AY28" s="96" t="str">
        <f aca="false">IF(AY27="","",VLOOKUP(AY27,シフト記号表!$C$6:$L$47,10,FALSE()))</f>
        <v/>
      </c>
      <c r="AZ28" s="97" t="str">
        <f aca="false">IF(AZ27="","",VLOOKUP(AZ27,シフト記号表!$C$6:$L$47,10,FALSE()))</f>
        <v/>
      </c>
      <c r="BA28" s="97" t="str">
        <f aca="false">IF(BA27="","",VLOOKUP(BA27,シフト記号表!$C$6:$L$47,10,FALSE()))</f>
        <v/>
      </c>
      <c r="BB28" s="99" t="n">
        <f aca="false">IF($BE$3="４週",SUM(W28:AX28),IF($BE$3="暦月",SUM(W28:BA28),""))</f>
        <v>0</v>
      </c>
      <c r="BC28" s="99"/>
      <c r="BD28" s="100" t="n">
        <f aca="false">IF($BE$3="４週",BB28/4,IF($BE$3="暦月",(BB28/($BE$8/7)),""))</f>
        <v>0</v>
      </c>
      <c r="BE28" s="100"/>
      <c r="BF28" s="116"/>
      <c r="BG28" s="116"/>
      <c r="BH28" s="116"/>
      <c r="BI28" s="116"/>
      <c r="BJ28" s="116"/>
    </row>
    <row r="29" customFormat="false" ht="20.25" hidden="false" customHeight="true" outlineLevel="0" collapsed="false">
      <c r="B29" s="75" t="n">
        <f aca="false">B27+1</f>
        <v>8</v>
      </c>
      <c r="C29" s="101"/>
      <c r="D29" s="101"/>
      <c r="E29" s="91"/>
      <c r="F29" s="92"/>
      <c r="G29" s="91"/>
      <c r="H29" s="92"/>
      <c r="I29" s="104"/>
      <c r="J29" s="104"/>
      <c r="K29" s="105"/>
      <c r="L29" s="105"/>
      <c r="M29" s="105"/>
      <c r="N29" s="105"/>
      <c r="O29" s="106"/>
      <c r="P29" s="106"/>
      <c r="Q29" s="106"/>
      <c r="R29" s="106"/>
      <c r="S29" s="106"/>
      <c r="T29" s="107" t="s">
        <v>34</v>
      </c>
      <c r="U29" s="108"/>
      <c r="V29" s="109"/>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1"/>
      <c r="AU29" s="111"/>
      <c r="AV29" s="111"/>
      <c r="AW29" s="111"/>
      <c r="AX29" s="112"/>
      <c r="AY29" s="110"/>
      <c r="AZ29" s="111"/>
      <c r="BA29" s="113"/>
      <c r="BB29" s="114"/>
      <c r="BC29" s="114"/>
      <c r="BD29" s="115"/>
      <c r="BE29" s="115"/>
      <c r="BF29" s="116"/>
      <c r="BG29" s="116"/>
      <c r="BH29" s="116"/>
      <c r="BI29" s="116"/>
      <c r="BJ29" s="116"/>
    </row>
    <row r="30" customFormat="false" ht="20.25" hidden="false" customHeight="true" outlineLevel="0" collapsed="false">
      <c r="B30" s="75"/>
      <c r="C30" s="101"/>
      <c r="D30" s="101"/>
      <c r="E30" s="91"/>
      <c r="F30" s="92" t="n">
        <f aca="false">C29</f>
        <v>0</v>
      </c>
      <c r="G30" s="91"/>
      <c r="H30" s="92" t="n">
        <f aca="false">I29</f>
        <v>0</v>
      </c>
      <c r="I30" s="104"/>
      <c r="J30" s="104"/>
      <c r="K30" s="105"/>
      <c r="L30" s="105"/>
      <c r="M30" s="105"/>
      <c r="N30" s="105"/>
      <c r="O30" s="106"/>
      <c r="P30" s="106"/>
      <c r="Q30" s="106"/>
      <c r="R30" s="106"/>
      <c r="S30" s="106"/>
      <c r="T30" s="93" t="s">
        <v>35</v>
      </c>
      <c r="U30" s="94"/>
      <c r="V30" s="95"/>
      <c r="W30" s="96" t="str">
        <f aca="false">IF(W29="","",VLOOKUP(W29,シフト記号表!$C$6:$L$47,10,FALSE()))</f>
        <v/>
      </c>
      <c r="X30" s="97" t="str">
        <f aca="false">IF(X29="","",VLOOKUP(X29,シフト記号表!$C$6:$L$47,10,FALSE()))</f>
        <v/>
      </c>
      <c r="Y30" s="97" t="str">
        <f aca="false">IF(Y29="","",VLOOKUP(Y29,シフト記号表!$C$6:$L$47,10,FALSE()))</f>
        <v/>
      </c>
      <c r="Z30" s="97" t="str">
        <f aca="false">IF(Z29="","",VLOOKUP(Z29,シフト記号表!$C$6:$L$47,10,FALSE()))</f>
        <v/>
      </c>
      <c r="AA30" s="97" t="str">
        <f aca="false">IF(AA29="","",VLOOKUP(AA29,シフト記号表!$C$6:$L$47,10,FALSE()))</f>
        <v/>
      </c>
      <c r="AB30" s="97" t="str">
        <f aca="false">IF(AB29="","",VLOOKUP(AB29,シフト記号表!$C$6:$L$47,10,FALSE()))</f>
        <v/>
      </c>
      <c r="AC30" s="98" t="str">
        <f aca="false">IF(AC29="","",VLOOKUP(AC29,シフト記号表!$C$6:$L$47,10,FALSE()))</f>
        <v/>
      </c>
      <c r="AD30" s="96" t="str">
        <f aca="false">IF(AD29="","",VLOOKUP(AD29,シフト記号表!$C$6:$L$47,10,FALSE()))</f>
        <v/>
      </c>
      <c r="AE30" s="97" t="str">
        <f aca="false">IF(AE29="","",VLOOKUP(AE29,シフト記号表!$C$6:$L$47,10,FALSE()))</f>
        <v/>
      </c>
      <c r="AF30" s="97" t="str">
        <f aca="false">IF(AF29="","",VLOOKUP(AF29,シフト記号表!$C$6:$L$47,10,FALSE()))</f>
        <v/>
      </c>
      <c r="AG30" s="97" t="str">
        <f aca="false">IF(AG29="","",VLOOKUP(AG29,シフト記号表!$C$6:$L$47,10,FALSE()))</f>
        <v/>
      </c>
      <c r="AH30" s="97" t="str">
        <f aca="false">IF(AH29="","",VLOOKUP(AH29,シフト記号表!$C$6:$L$47,10,FALSE()))</f>
        <v/>
      </c>
      <c r="AI30" s="97" t="str">
        <f aca="false">IF(AI29="","",VLOOKUP(AI29,シフト記号表!$C$6:$L$47,10,FALSE()))</f>
        <v/>
      </c>
      <c r="AJ30" s="98" t="str">
        <f aca="false">IF(AJ29="","",VLOOKUP(AJ29,シフト記号表!$C$6:$L$47,10,FALSE()))</f>
        <v/>
      </c>
      <c r="AK30" s="96" t="str">
        <f aca="false">IF(AK29="","",VLOOKUP(AK29,シフト記号表!$C$6:$L$47,10,FALSE()))</f>
        <v/>
      </c>
      <c r="AL30" s="97" t="str">
        <f aca="false">IF(AL29="","",VLOOKUP(AL29,シフト記号表!$C$6:$L$47,10,FALSE()))</f>
        <v/>
      </c>
      <c r="AM30" s="97" t="str">
        <f aca="false">IF(AM29="","",VLOOKUP(AM29,シフト記号表!$C$6:$L$47,10,FALSE()))</f>
        <v/>
      </c>
      <c r="AN30" s="97" t="str">
        <f aca="false">IF(AN29="","",VLOOKUP(AN29,シフト記号表!$C$6:$L$47,10,FALSE()))</f>
        <v/>
      </c>
      <c r="AO30" s="97" t="str">
        <f aca="false">IF(AO29="","",VLOOKUP(AO29,シフト記号表!$C$6:$L$47,10,FALSE()))</f>
        <v/>
      </c>
      <c r="AP30" s="97" t="str">
        <f aca="false">IF(AP29="","",VLOOKUP(AP29,シフト記号表!$C$6:$L$47,10,FALSE()))</f>
        <v/>
      </c>
      <c r="AQ30" s="98" t="str">
        <f aca="false">IF(AQ29="","",VLOOKUP(AQ29,シフト記号表!$C$6:$L$47,10,FALSE()))</f>
        <v/>
      </c>
      <c r="AR30" s="96" t="str">
        <f aca="false">IF(AR29="","",VLOOKUP(AR29,シフト記号表!$C$6:$L$47,10,FALSE()))</f>
        <v/>
      </c>
      <c r="AS30" s="97" t="str">
        <f aca="false">IF(AS29="","",VLOOKUP(AS29,シフト記号表!$C$6:$L$47,10,FALSE()))</f>
        <v/>
      </c>
      <c r="AT30" s="97" t="str">
        <f aca="false">IF(AT29="","",VLOOKUP(AT29,シフト記号表!$C$6:$L$47,10,FALSE()))</f>
        <v/>
      </c>
      <c r="AU30" s="97" t="str">
        <f aca="false">IF(AU29="","",VLOOKUP(AU29,シフト記号表!$C$6:$L$47,10,FALSE()))</f>
        <v/>
      </c>
      <c r="AV30" s="97" t="str">
        <f aca="false">IF(AV29="","",VLOOKUP(AV29,シフト記号表!$C$6:$L$47,10,FALSE()))</f>
        <v/>
      </c>
      <c r="AW30" s="97" t="str">
        <f aca="false">IF(AW29="","",VLOOKUP(AW29,シフト記号表!$C$6:$L$47,10,FALSE()))</f>
        <v/>
      </c>
      <c r="AX30" s="98" t="str">
        <f aca="false">IF(AX29="","",VLOOKUP(AX29,シフト記号表!$C$6:$L$47,10,FALSE()))</f>
        <v/>
      </c>
      <c r="AY30" s="96" t="str">
        <f aca="false">IF(AY29="","",VLOOKUP(AY29,シフト記号表!$C$6:$L$47,10,FALSE()))</f>
        <v/>
      </c>
      <c r="AZ30" s="97" t="str">
        <f aca="false">IF(AZ29="","",VLOOKUP(AZ29,シフト記号表!$C$6:$L$47,10,FALSE()))</f>
        <v/>
      </c>
      <c r="BA30" s="97" t="str">
        <f aca="false">IF(BA29="","",VLOOKUP(BA29,シフト記号表!$C$6:$L$47,10,FALSE()))</f>
        <v/>
      </c>
      <c r="BB30" s="99" t="n">
        <f aca="false">IF($BE$3="４週",SUM(W30:AX30),IF($BE$3="暦月",SUM(W30:BA30),""))</f>
        <v>0</v>
      </c>
      <c r="BC30" s="99"/>
      <c r="BD30" s="100" t="n">
        <f aca="false">IF($BE$3="４週",BB30/4,IF($BE$3="暦月",(BB30/($BE$8/7)),""))</f>
        <v>0</v>
      </c>
      <c r="BE30" s="100"/>
      <c r="BF30" s="116"/>
      <c r="BG30" s="116"/>
      <c r="BH30" s="116"/>
      <c r="BI30" s="116"/>
      <c r="BJ30" s="116"/>
    </row>
    <row r="31" customFormat="false" ht="20.25" hidden="false" customHeight="true" outlineLevel="0" collapsed="false">
      <c r="B31" s="75" t="n">
        <f aca="false">B29+1</f>
        <v>9</v>
      </c>
      <c r="C31" s="101"/>
      <c r="D31" s="101"/>
      <c r="E31" s="91"/>
      <c r="F31" s="92"/>
      <c r="G31" s="91"/>
      <c r="H31" s="92"/>
      <c r="I31" s="104"/>
      <c r="J31" s="104"/>
      <c r="K31" s="105"/>
      <c r="L31" s="105"/>
      <c r="M31" s="105"/>
      <c r="N31" s="105"/>
      <c r="O31" s="106"/>
      <c r="P31" s="106"/>
      <c r="Q31" s="106"/>
      <c r="R31" s="106"/>
      <c r="S31" s="106"/>
      <c r="T31" s="107" t="s">
        <v>34</v>
      </c>
      <c r="U31" s="108"/>
      <c r="V31" s="109"/>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1"/>
      <c r="AU31" s="111"/>
      <c r="AV31" s="111"/>
      <c r="AW31" s="111"/>
      <c r="AX31" s="112"/>
      <c r="AY31" s="110"/>
      <c r="AZ31" s="111"/>
      <c r="BA31" s="113"/>
      <c r="BB31" s="114"/>
      <c r="BC31" s="114"/>
      <c r="BD31" s="115"/>
      <c r="BE31" s="115"/>
      <c r="BF31" s="116"/>
      <c r="BG31" s="116"/>
      <c r="BH31" s="116"/>
      <c r="BI31" s="116"/>
      <c r="BJ31" s="116"/>
    </row>
    <row r="32" customFormat="false" ht="20.25" hidden="false" customHeight="true" outlineLevel="0" collapsed="false">
      <c r="B32" s="75"/>
      <c r="C32" s="101"/>
      <c r="D32" s="101"/>
      <c r="E32" s="91"/>
      <c r="F32" s="92" t="n">
        <f aca="false">C31</f>
        <v>0</v>
      </c>
      <c r="G32" s="91"/>
      <c r="H32" s="92" t="n">
        <f aca="false">I31</f>
        <v>0</v>
      </c>
      <c r="I32" s="104"/>
      <c r="J32" s="104"/>
      <c r="K32" s="105"/>
      <c r="L32" s="105"/>
      <c r="M32" s="105"/>
      <c r="N32" s="105"/>
      <c r="O32" s="106"/>
      <c r="P32" s="106"/>
      <c r="Q32" s="106"/>
      <c r="R32" s="106"/>
      <c r="S32" s="106"/>
      <c r="T32" s="117" t="s">
        <v>35</v>
      </c>
      <c r="U32" s="118"/>
      <c r="V32" s="119"/>
      <c r="W32" s="96" t="str">
        <f aca="false">IF(W31="","",VLOOKUP(W31,シフト記号表!$C$6:$L$47,10,FALSE()))</f>
        <v/>
      </c>
      <c r="X32" s="97" t="str">
        <f aca="false">IF(X31="","",VLOOKUP(X31,シフト記号表!$C$6:$L$47,10,FALSE()))</f>
        <v/>
      </c>
      <c r="Y32" s="97" t="str">
        <f aca="false">IF(Y31="","",VLOOKUP(Y31,シフト記号表!$C$6:$L$47,10,FALSE()))</f>
        <v/>
      </c>
      <c r="Z32" s="97" t="str">
        <f aca="false">IF(Z31="","",VLOOKUP(Z31,シフト記号表!$C$6:$L$47,10,FALSE()))</f>
        <v/>
      </c>
      <c r="AA32" s="97" t="str">
        <f aca="false">IF(AA31="","",VLOOKUP(AA31,シフト記号表!$C$6:$L$47,10,FALSE()))</f>
        <v/>
      </c>
      <c r="AB32" s="97" t="str">
        <f aca="false">IF(AB31="","",VLOOKUP(AB31,シフト記号表!$C$6:$L$47,10,FALSE()))</f>
        <v/>
      </c>
      <c r="AC32" s="98" t="str">
        <f aca="false">IF(AC31="","",VLOOKUP(AC31,シフト記号表!$C$6:$L$47,10,FALSE()))</f>
        <v/>
      </c>
      <c r="AD32" s="96" t="str">
        <f aca="false">IF(AD31="","",VLOOKUP(AD31,シフト記号表!$C$6:$L$47,10,FALSE()))</f>
        <v/>
      </c>
      <c r="AE32" s="97" t="str">
        <f aca="false">IF(AE31="","",VLOOKUP(AE31,シフト記号表!$C$6:$L$47,10,FALSE()))</f>
        <v/>
      </c>
      <c r="AF32" s="97" t="str">
        <f aca="false">IF(AF31="","",VLOOKUP(AF31,シフト記号表!$C$6:$L$47,10,FALSE()))</f>
        <v/>
      </c>
      <c r="AG32" s="97" t="str">
        <f aca="false">IF(AG31="","",VLOOKUP(AG31,シフト記号表!$C$6:$L$47,10,FALSE()))</f>
        <v/>
      </c>
      <c r="AH32" s="97" t="str">
        <f aca="false">IF(AH31="","",VLOOKUP(AH31,シフト記号表!$C$6:$L$47,10,FALSE()))</f>
        <v/>
      </c>
      <c r="AI32" s="97" t="str">
        <f aca="false">IF(AI31="","",VLOOKUP(AI31,シフト記号表!$C$6:$L$47,10,FALSE()))</f>
        <v/>
      </c>
      <c r="AJ32" s="98" t="str">
        <f aca="false">IF(AJ31="","",VLOOKUP(AJ31,シフト記号表!$C$6:$L$47,10,FALSE()))</f>
        <v/>
      </c>
      <c r="AK32" s="96" t="str">
        <f aca="false">IF(AK31="","",VLOOKUP(AK31,シフト記号表!$C$6:$L$47,10,FALSE()))</f>
        <v/>
      </c>
      <c r="AL32" s="97" t="str">
        <f aca="false">IF(AL31="","",VLOOKUP(AL31,シフト記号表!$C$6:$L$47,10,FALSE()))</f>
        <v/>
      </c>
      <c r="AM32" s="97" t="str">
        <f aca="false">IF(AM31="","",VLOOKUP(AM31,シフト記号表!$C$6:$L$47,10,FALSE()))</f>
        <v/>
      </c>
      <c r="AN32" s="97" t="str">
        <f aca="false">IF(AN31="","",VLOOKUP(AN31,シフト記号表!$C$6:$L$47,10,FALSE()))</f>
        <v/>
      </c>
      <c r="AO32" s="97" t="str">
        <f aca="false">IF(AO31="","",VLOOKUP(AO31,シフト記号表!$C$6:$L$47,10,FALSE()))</f>
        <v/>
      </c>
      <c r="AP32" s="97" t="str">
        <f aca="false">IF(AP31="","",VLOOKUP(AP31,シフト記号表!$C$6:$L$47,10,FALSE()))</f>
        <v/>
      </c>
      <c r="AQ32" s="98" t="str">
        <f aca="false">IF(AQ31="","",VLOOKUP(AQ31,シフト記号表!$C$6:$L$47,10,FALSE()))</f>
        <v/>
      </c>
      <c r="AR32" s="96" t="str">
        <f aca="false">IF(AR31="","",VLOOKUP(AR31,シフト記号表!$C$6:$L$47,10,FALSE()))</f>
        <v/>
      </c>
      <c r="AS32" s="97" t="str">
        <f aca="false">IF(AS31="","",VLOOKUP(AS31,シフト記号表!$C$6:$L$47,10,FALSE()))</f>
        <v/>
      </c>
      <c r="AT32" s="97" t="str">
        <f aca="false">IF(AT31="","",VLOOKUP(AT31,シフト記号表!$C$6:$L$47,10,FALSE()))</f>
        <v/>
      </c>
      <c r="AU32" s="97" t="str">
        <f aca="false">IF(AU31="","",VLOOKUP(AU31,シフト記号表!$C$6:$L$47,10,FALSE()))</f>
        <v/>
      </c>
      <c r="AV32" s="97" t="str">
        <f aca="false">IF(AV31="","",VLOOKUP(AV31,シフト記号表!$C$6:$L$47,10,FALSE()))</f>
        <v/>
      </c>
      <c r="AW32" s="97" t="str">
        <f aca="false">IF(AW31="","",VLOOKUP(AW31,シフト記号表!$C$6:$L$47,10,FALSE()))</f>
        <v/>
      </c>
      <c r="AX32" s="98" t="str">
        <f aca="false">IF(AX31="","",VLOOKUP(AX31,シフト記号表!$C$6:$L$47,10,FALSE()))</f>
        <v/>
      </c>
      <c r="AY32" s="96" t="str">
        <f aca="false">IF(AY31="","",VLOOKUP(AY31,シフト記号表!$C$6:$L$47,10,FALSE()))</f>
        <v/>
      </c>
      <c r="AZ32" s="97" t="str">
        <f aca="false">IF(AZ31="","",VLOOKUP(AZ31,シフト記号表!$C$6:$L$47,10,FALSE()))</f>
        <v/>
      </c>
      <c r="BA32" s="97" t="str">
        <f aca="false">IF(BA31="","",VLOOKUP(BA31,シフト記号表!$C$6:$L$47,10,FALSE()))</f>
        <v/>
      </c>
      <c r="BB32" s="99" t="n">
        <f aca="false">IF($BE$3="４週",SUM(W32:AX32),IF($BE$3="暦月",SUM(W32:BA32),""))</f>
        <v>0</v>
      </c>
      <c r="BC32" s="99"/>
      <c r="BD32" s="100" t="n">
        <f aca="false">IF($BE$3="４週",BB32/4,IF($BE$3="暦月",(BB32/($BE$8/7)),""))</f>
        <v>0</v>
      </c>
      <c r="BE32" s="100"/>
      <c r="BF32" s="116"/>
      <c r="BG32" s="116"/>
      <c r="BH32" s="116"/>
      <c r="BI32" s="116"/>
      <c r="BJ32" s="116"/>
    </row>
    <row r="33" customFormat="false" ht="20.25" hidden="false" customHeight="true" outlineLevel="0" collapsed="false">
      <c r="B33" s="75" t="n">
        <f aca="false">B31+1</f>
        <v>10</v>
      </c>
      <c r="C33" s="101"/>
      <c r="D33" s="101"/>
      <c r="E33" s="91"/>
      <c r="F33" s="92"/>
      <c r="G33" s="91"/>
      <c r="H33" s="92"/>
      <c r="I33" s="104"/>
      <c r="J33" s="104"/>
      <c r="K33" s="105"/>
      <c r="L33" s="105"/>
      <c r="M33" s="105"/>
      <c r="N33" s="105"/>
      <c r="O33" s="106"/>
      <c r="P33" s="106"/>
      <c r="Q33" s="106"/>
      <c r="R33" s="106"/>
      <c r="S33" s="106"/>
      <c r="T33" s="120" t="s">
        <v>34</v>
      </c>
      <c r="U33" s="121"/>
      <c r="V33" s="122"/>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1"/>
      <c r="AU33" s="111"/>
      <c r="AV33" s="111"/>
      <c r="AW33" s="111"/>
      <c r="AX33" s="112"/>
      <c r="AY33" s="110"/>
      <c r="AZ33" s="111"/>
      <c r="BA33" s="113"/>
      <c r="BB33" s="114"/>
      <c r="BC33" s="114"/>
      <c r="BD33" s="115"/>
      <c r="BE33" s="115"/>
      <c r="BF33" s="116"/>
      <c r="BG33" s="116"/>
      <c r="BH33" s="116"/>
      <c r="BI33" s="116"/>
      <c r="BJ33" s="116"/>
    </row>
    <row r="34" customFormat="false" ht="20.25" hidden="false" customHeight="true" outlineLevel="0" collapsed="false">
      <c r="B34" s="75"/>
      <c r="C34" s="101"/>
      <c r="D34" s="101"/>
      <c r="E34" s="91"/>
      <c r="F34" s="92" t="n">
        <f aca="false">C33</f>
        <v>0</v>
      </c>
      <c r="G34" s="91"/>
      <c r="H34" s="92" t="n">
        <f aca="false">I33</f>
        <v>0</v>
      </c>
      <c r="I34" s="104"/>
      <c r="J34" s="104"/>
      <c r="K34" s="105"/>
      <c r="L34" s="105"/>
      <c r="M34" s="105"/>
      <c r="N34" s="105"/>
      <c r="O34" s="106"/>
      <c r="P34" s="106"/>
      <c r="Q34" s="106"/>
      <c r="R34" s="106"/>
      <c r="S34" s="106"/>
      <c r="T34" s="117" t="s">
        <v>35</v>
      </c>
      <c r="U34" s="118"/>
      <c r="V34" s="119"/>
      <c r="W34" s="96" t="str">
        <f aca="false">IF(W33="","",VLOOKUP(W33,シフト記号表!$C$6:$L$47,10,FALSE()))</f>
        <v/>
      </c>
      <c r="X34" s="97" t="str">
        <f aca="false">IF(X33="","",VLOOKUP(X33,シフト記号表!$C$6:$L$47,10,FALSE()))</f>
        <v/>
      </c>
      <c r="Y34" s="97" t="str">
        <f aca="false">IF(Y33="","",VLOOKUP(Y33,シフト記号表!$C$6:$L$47,10,FALSE()))</f>
        <v/>
      </c>
      <c r="Z34" s="97" t="str">
        <f aca="false">IF(Z33="","",VLOOKUP(Z33,シフト記号表!$C$6:$L$47,10,FALSE()))</f>
        <v/>
      </c>
      <c r="AA34" s="97" t="str">
        <f aca="false">IF(AA33="","",VLOOKUP(AA33,シフト記号表!$C$6:$L$47,10,FALSE()))</f>
        <v/>
      </c>
      <c r="AB34" s="97" t="str">
        <f aca="false">IF(AB33="","",VLOOKUP(AB33,シフト記号表!$C$6:$L$47,10,FALSE()))</f>
        <v/>
      </c>
      <c r="AC34" s="98" t="str">
        <f aca="false">IF(AC33="","",VLOOKUP(AC33,シフト記号表!$C$6:$L$47,10,FALSE()))</f>
        <v/>
      </c>
      <c r="AD34" s="96" t="str">
        <f aca="false">IF(AD33="","",VLOOKUP(AD33,シフト記号表!$C$6:$L$47,10,FALSE()))</f>
        <v/>
      </c>
      <c r="AE34" s="97" t="str">
        <f aca="false">IF(AE33="","",VLOOKUP(AE33,シフト記号表!$C$6:$L$47,10,FALSE()))</f>
        <v/>
      </c>
      <c r="AF34" s="97" t="str">
        <f aca="false">IF(AF33="","",VLOOKUP(AF33,シフト記号表!$C$6:$L$47,10,FALSE()))</f>
        <v/>
      </c>
      <c r="AG34" s="97" t="str">
        <f aca="false">IF(AG33="","",VLOOKUP(AG33,シフト記号表!$C$6:$L$47,10,FALSE()))</f>
        <v/>
      </c>
      <c r="AH34" s="97" t="str">
        <f aca="false">IF(AH33="","",VLOOKUP(AH33,シフト記号表!$C$6:$L$47,10,FALSE()))</f>
        <v/>
      </c>
      <c r="AI34" s="97" t="str">
        <f aca="false">IF(AI33="","",VLOOKUP(AI33,シフト記号表!$C$6:$L$47,10,FALSE()))</f>
        <v/>
      </c>
      <c r="AJ34" s="98" t="str">
        <f aca="false">IF(AJ33="","",VLOOKUP(AJ33,シフト記号表!$C$6:$L$47,10,FALSE()))</f>
        <v/>
      </c>
      <c r="AK34" s="96" t="str">
        <f aca="false">IF(AK33="","",VLOOKUP(AK33,シフト記号表!$C$6:$L$47,10,FALSE()))</f>
        <v/>
      </c>
      <c r="AL34" s="97" t="str">
        <f aca="false">IF(AL33="","",VLOOKUP(AL33,シフト記号表!$C$6:$L$47,10,FALSE()))</f>
        <v/>
      </c>
      <c r="AM34" s="97" t="str">
        <f aca="false">IF(AM33="","",VLOOKUP(AM33,シフト記号表!$C$6:$L$47,10,FALSE()))</f>
        <v/>
      </c>
      <c r="AN34" s="97" t="str">
        <f aca="false">IF(AN33="","",VLOOKUP(AN33,シフト記号表!$C$6:$L$47,10,FALSE()))</f>
        <v/>
      </c>
      <c r="AO34" s="97" t="str">
        <f aca="false">IF(AO33="","",VLOOKUP(AO33,シフト記号表!$C$6:$L$47,10,FALSE()))</f>
        <v/>
      </c>
      <c r="AP34" s="97" t="str">
        <f aca="false">IF(AP33="","",VLOOKUP(AP33,シフト記号表!$C$6:$L$47,10,FALSE()))</f>
        <v/>
      </c>
      <c r="AQ34" s="98" t="str">
        <f aca="false">IF(AQ33="","",VLOOKUP(AQ33,シフト記号表!$C$6:$L$47,10,FALSE()))</f>
        <v/>
      </c>
      <c r="AR34" s="96" t="str">
        <f aca="false">IF(AR33="","",VLOOKUP(AR33,シフト記号表!$C$6:$L$47,10,FALSE()))</f>
        <v/>
      </c>
      <c r="AS34" s="97" t="str">
        <f aca="false">IF(AS33="","",VLOOKUP(AS33,シフト記号表!$C$6:$L$47,10,FALSE()))</f>
        <v/>
      </c>
      <c r="AT34" s="97" t="str">
        <f aca="false">IF(AT33="","",VLOOKUP(AT33,シフト記号表!$C$6:$L$47,10,FALSE()))</f>
        <v/>
      </c>
      <c r="AU34" s="97" t="str">
        <f aca="false">IF(AU33="","",VLOOKUP(AU33,シフト記号表!$C$6:$L$47,10,FALSE()))</f>
        <v/>
      </c>
      <c r="AV34" s="97" t="str">
        <f aca="false">IF(AV33="","",VLOOKUP(AV33,シフト記号表!$C$6:$L$47,10,FALSE()))</f>
        <v/>
      </c>
      <c r="AW34" s="97" t="str">
        <f aca="false">IF(AW33="","",VLOOKUP(AW33,シフト記号表!$C$6:$L$47,10,FALSE()))</f>
        <v/>
      </c>
      <c r="AX34" s="98" t="str">
        <f aca="false">IF(AX33="","",VLOOKUP(AX33,シフト記号表!$C$6:$L$47,10,FALSE()))</f>
        <v/>
      </c>
      <c r="AY34" s="96" t="str">
        <f aca="false">IF(AY33="","",VLOOKUP(AY33,シフト記号表!$C$6:$L$47,10,FALSE()))</f>
        <v/>
      </c>
      <c r="AZ34" s="97" t="str">
        <f aca="false">IF(AZ33="","",VLOOKUP(AZ33,シフト記号表!$C$6:$L$47,10,FALSE()))</f>
        <v/>
      </c>
      <c r="BA34" s="97" t="str">
        <f aca="false">IF(BA33="","",VLOOKUP(BA33,シフト記号表!$C$6:$L$47,10,FALSE()))</f>
        <v/>
      </c>
      <c r="BB34" s="99" t="n">
        <f aca="false">IF($BE$3="４週",SUM(W34:AX34),IF($BE$3="暦月",SUM(W34:BA34),""))</f>
        <v>0</v>
      </c>
      <c r="BC34" s="99"/>
      <c r="BD34" s="100" t="n">
        <f aca="false">IF($BE$3="４週",BB34/4,IF($BE$3="暦月",(BB34/($BE$8/7)),""))</f>
        <v>0</v>
      </c>
      <c r="BE34" s="100"/>
      <c r="BF34" s="116"/>
      <c r="BG34" s="116"/>
      <c r="BH34" s="116"/>
      <c r="BI34" s="116"/>
      <c r="BJ34" s="116"/>
    </row>
    <row r="35" customFormat="false" ht="20.25" hidden="false" customHeight="true" outlineLevel="0" collapsed="false">
      <c r="B35" s="75" t="n">
        <f aca="false">B33+1</f>
        <v>11</v>
      </c>
      <c r="C35" s="101"/>
      <c r="D35" s="101"/>
      <c r="E35" s="91"/>
      <c r="F35" s="92"/>
      <c r="G35" s="91"/>
      <c r="H35" s="92"/>
      <c r="I35" s="104"/>
      <c r="J35" s="104"/>
      <c r="K35" s="105"/>
      <c r="L35" s="105"/>
      <c r="M35" s="105"/>
      <c r="N35" s="105"/>
      <c r="O35" s="106"/>
      <c r="P35" s="106"/>
      <c r="Q35" s="106"/>
      <c r="R35" s="106"/>
      <c r="S35" s="106"/>
      <c r="T35" s="120" t="s">
        <v>34</v>
      </c>
      <c r="U35" s="121"/>
      <c r="V35" s="122"/>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1"/>
      <c r="AU35" s="111"/>
      <c r="AV35" s="111"/>
      <c r="AW35" s="111"/>
      <c r="AX35" s="112"/>
      <c r="AY35" s="110"/>
      <c r="AZ35" s="111"/>
      <c r="BA35" s="113"/>
      <c r="BB35" s="114"/>
      <c r="BC35" s="114"/>
      <c r="BD35" s="115"/>
      <c r="BE35" s="115"/>
      <c r="BF35" s="116"/>
      <c r="BG35" s="116"/>
      <c r="BH35" s="116"/>
      <c r="BI35" s="116"/>
      <c r="BJ35" s="116"/>
    </row>
    <row r="36" customFormat="false" ht="20.25" hidden="false" customHeight="true" outlineLevel="0" collapsed="false">
      <c r="B36" s="75"/>
      <c r="C36" s="101"/>
      <c r="D36" s="101"/>
      <c r="E36" s="91"/>
      <c r="F36" s="92" t="n">
        <f aca="false">C35</f>
        <v>0</v>
      </c>
      <c r="G36" s="91"/>
      <c r="H36" s="92" t="n">
        <f aca="false">I35</f>
        <v>0</v>
      </c>
      <c r="I36" s="104"/>
      <c r="J36" s="104"/>
      <c r="K36" s="105"/>
      <c r="L36" s="105"/>
      <c r="M36" s="105"/>
      <c r="N36" s="105"/>
      <c r="O36" s="106"/>
      <c r="P36" s="106"/>
      <c r="Q36" s="106"/>
      <c r="R36" s="106"/>
      <c r="S36" s="106"/>
      <c r="T36" s="117" t="s">
        <v>35</v>
      </c>
      <c r="U36" s="118"/>
      <c r="V36" s="119"/>
      <c r="W36" s="96" t="str">
        <f aca="false">IF(W35="","",VLOOKUP(W35,シフト記号表!$C$6:$L$47,10,FALSE()))</f>
        <v/>
      </c>
      <c r="X36" s="97" t="str">
        <f aca="false">IF(X35="","",VLOOKUP(X35,シフト記号表!$C$6:$L$47,10,FALSE()))</f>
        <v/>
      </c>
      <c r="Y36" s="97" t="str">
        <f aca="false">IF(Y35="","",VLOOKUP(Y35,シフト記号表!$C$6:$L$47,10,FALSE()))</f>
        <v/>
      </c>
      <c r="Z36" s="97" t="str">
        <f aca="false">IF(Z35="","",VLOOKUP(Z35,シフト記号表!$C$6:$L$47,10,FALSE()))</f>
        <v/>
      </c>
      <c r="AA36" s="97" t="str">
        <f aca="false">IF(AA35="","",VLOOKUP(AA35,シフト記号表!$C$6:$L$47,10,FALSE()))</f>
        <v/>
      </c>
      <c r="AB36" s="97" t="str">
        <f aca="false">IF(AB35="","",VLOOKUP(AB35,シフト記号表!$C$6:$L$47,10,FALSE()))</f>
        <v/>
      </c>
      <c r="AC36" s="98" t="str">
        <f aca="false">IF(AC35="","",VLOOKUP(AC35,シフト記号表!$C$6:$L$47,10,FALSE()))</f>
        <v/>
      </c>
      <c r="AD36" s="96" t="str">
        <f aca="false">IF(AD35="","",VLOOKUP(AD35,シフト記号表!$C$6:$L$47,10,FALSE()))</f>
        <v/>
      </c>
      <c r="AE36" s="97" t="str">
        <f aca="false">IF(AE35="","",VLOOKUP(AE35,シフト記号表!$C$6:$L$47,10,FALSE()))</f>
        <v/>
      </c>
      <c r="AF36" s="97" t="str">
        <f aca="false">IF(AF35="","",VLOOKUP(AF35,シフト記号表!$C$6:$L$47,10,FALSE()))</f>
        <v/>
      </c>
      <c r="AG36" s="97" t="str">
        <f aca="false">IF(AG35="","",VLOOKUP(AG35,シフト記号表!$C$6:$L$47,10,FALSE()))</f>
        <v/>
      </c>
      <c r="AH36" s="97" t="str">
        <f aca="false">IF(AH35="","",VLOOKUP(AH35,シフト記号表!$C$6:$L$47,10,FALSE()))</f>
        <v/>
      </c>
      <c r="AI36" s="97" t="str">
        <f aca="false">IF(AI35="","",VLOOKUP(AI35,シフト記号表!$C$6:$L$47,10,FALSE()))</f>
        <v/>
      </c>
      <c r="AJ36" s="98" t="str">
        <f aca="false">IF(AJ35="","",VLOOKUP(AJ35,シフト記号表!$C$6:$L$47,10,FALSE()))</f>
        <v/>
      </c>
      <c r="AK36" s="96" t="str">
        <f aca="false">IF(AK35="","",VLOOKUP(AK35,シフト記号表!$C$6:$L$47,10,FALSE()))</f>
        <v/>
      </c>
      <c r="AL36" s="97" t="str">
        <f aca="false">IF(AL35="","",VLOOKUP(AL35,シフト記号表!$C$6:$L$47,10,FALSE()))</f>
        <v/>
      </c>
      <c r="AM36" s="97" t="str">
        <f aca="false">IF(AM35="","",VLOOKUP(AM35,シフト記号表!$C$6:$L$47,10,FALSE()))</f>
        <v/>
      </c>
      <c r="AN36" s="97" t="str">
        <f aca="false">IF(AN35="","",VLOOKUP(AN35,シフト記号表!$C$6:$L$47,10,FALSE()))</f>
        <v/>
      </c>
      <c r="AO36" s="97" t="str">
        <f aca="false">IF(AO35="","",VLOOKUP(AO35,シフト記号表!$C$6:$L$47,10,FALSE()))</f>
        <v/>
      </c>
      <c r="AP36" s="97" t="str">
        <f aca="false">IF(AP35="","",VLOOKUP(AP35,シフト記号表!$C$6:$L$47,10,FALSE()))</f>
        <v/>
      </c>
      <c r="AQ36" s="98" t="str">
        <f aca="false">IF(AQ35="","",VLOOKUP(AQ35,シフト記号表!$C$6:$L$47,10,FALSE()))</f>
        <v/>
      </c>
      <c r="AR36" s="96" t="str">
        <f aca="false">IF(AR35="","",VLOOKUP(AR35,シフト記号表!$C$6:$L$47,10,FALSE()))</f>
        <v/>
      </c>
      <c r="AS36" s="97" t="str">
        <f aca="false">IF(AS35="","",VLOOKUP(AS35,シフト記号表!$C$6:$L$47,10,FALSE()))</f>
        <v/>
      </c>
      <c r="AT36" s="97" t="str">
        <f aca="false">IF(AT35="","",VLOOKUP(AT35,シフト記号表!$C$6:$L$47,10,FALSE()))</f>
        <v/>
      </c>
      <c r="AU36" s="97" t="str">
        <f aca="false">IF(AU35="","",VLOOKUP(AU35,シフト記号表!$C$6:$L$47,10,FALSE()))</f>
        <v/>
      </c>
      <c r="AV36" s="97" t="str">
        <f aca="false">IF(AV35="","",VLOOKUP(AV35,シフト記号表!$C$6:$L$47,10,FALSE()))</f>
        <v/>
      </c>
      <c r="AW36" s="97" t="str">
        <f aca="false">IF(AW35="","",VLOOKUP(AW35,シフト記号表!$C$6:$L$47,10,FALSE()))</f>
        <v/>
      </c>
      <c r="AX36" s="98" t="str">
        <f aca="false">IF(AX35="","",VLOOKUP(AX35,シフト記号表!$C$6:$L$47,10,FALSE()))</f>
        <v/>
      </c>
      <c r="AY36" s="96" t="str">
        <f aca="false">IF(AY35="","",VLOOKUP(AY35,シフト記号表!$C$6:$L$47,10,FALSE()))</f>
        <v/>
      </c>
      <c r="AZ36" s="97" t="str">
        <f aca="false">IF(AZ35="","",VLOOKUP(AZ35,シフト記号表!$C$6:$L$47,10,FALSE()))</f>
        <v/>
      </c>
      <c r="BA36" s="97" t="str">
        <f aca="false">IF(BA35="","",VLOOKUP(BA35,シフト記号表!$C$6:$L$47,10,FALSE()))</f>
        <v/>
      </c>
      <c r="BB36" s="99" t="n">
        <f aca="false">IF($BE$3="４週",SUM(W36:AX36),IF($BE$3="暦月",SUM(W36:BA36),""))</f>
        <v>0</v>
      </c>
      <c r="BC36" s="99"/>
      <c r="BD36" s="100" t="n">
        <f aca="false">IF($BE$3="４週",BB36/4,IF($BE$3="暦月",(BB36/($BE$8/7)),""))</f>
        <v>0</v>
      </c>
      <c r="BE36" s="100"/>
      <c r="BF36" s="116"/>
      <c r="BG36" s="116"/>
      <c r="BH36" s="116"/>
      <c r="BI36" s="116"/>
      <c r="BJ36" s="116"/>
    </row>
    <row r="37" customFormat="false" ht="20.25" hidden="false" customHeight="true" outlineLevel="0" collapsed="false">
      <c r="B37" s="75" t="n">
        <f aca="false">B35+1</f>
        <v>12</v>
      </c>
      <c r="C37" s="101"/>
      <c r="D37" s="101"/>
      <c r="E37" s="91"/>
      <c r="F37" s="92"/>
      <c r="G37" s="91"/>
      <c r="H37" s="92"/>
      <c r="I37" s="104"/>
      <c r="J37" s="104"/>
      <c r="K37" s="105"/>
      <c r="L37" s="105"/>
      <c r="M37" s="105"/>
      <c r="N37" s="105"/>
      <c r="O37" s="106"/>
      <c r="P37" s="106"/>
      <c r="Q37" s="106"/>
      <c r="R37" s="106"/>
      <c r="S37" s="106"/>
      <c r="T37" s="120" t="s">
        <v>34</v>
      </c>
      <c r="U37" s="121"/>
      <c r="V37" s="122"/>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1"/>
      <c r="AU37" s="111"/>
      <c r="AV37" s="111"/>
      <c r="AW37" s="111"/>
      <c r="AX37" s="112"/>
      <c r="AY37" s="110"/>
      <c r="AZ37" s="111"/>
      <c r="BA37" s="113"/>
      <c r="BB37" s="114"/>
      <c r="BC37" s="114"/>
      <c r="BD37" s="115"/>
      <c r="BE37" s="115"/>
      <c r="BF37" s="116"/>
      <c r="BG37" s="116"/>
      <c r="BH37" s="116"/>
      <c r="BI37" s="116"/>
      <c r="BJ37" s="116"/>
    </row>
    <row r="38" customFormat="false" ht="20.25" hidden="false" customHeight="true" outlineLevel="0" collapsed="false">
      <c r="B38" s="75"/>
      <c r="C38" s="101"/>
      <c r="D38" s="101"/>
      <c r="E38" s="91"/>
      <c r="F38" s="92" t="n">
        <f aca="false">C37</f>
        <v>0</v>
      </c>
      <c r="G38" s="91"/>
      <c r="H38" s="92" t="n">
        <f aca="false">I37</f>
        <v>0</v>
      </c>
      <c r="I38" s="104"/>
      <c r="J38" s="104"/>
      <c r="K38" s="105"/>
      <c r="L38" s="105"/>
      <c r="M38" s="105"/>
      <c r="N38" s="105"/>
      <c r="O38" s="106"/>
      <c r="P38" s="106"/>
      <c r="Q38" s="106"/>
      <c r="R38" s="106"/>
      <c r="S38" s="106"/>
      <c r="T38" s="117" t="s">
        <v>35</v>
      </c>
      <c r="U38" s="118"/>
      <c r="V38" s="119"/>
      <c r="W38" s="96" t="str">
        <f aca="false">IF(W37="","",VLOOKUP(W37,シフト記号表!$C$6:$L$47,10,FALSE()))</f>
        <v/>
      </c>
      <c r="X38" s="97" t="str">
        <f aca="false">IF(X37="","",VLOOKUP(X37,シフト記号表!$C$6:$L$47,10,FALSE()))</f>
        <v/>
      </c>
      <c r="Y38" s="97" t="str">
        <f aca="false">IF(Y37="","",VLOOKUP(Y37,シフト記号表!$C$6:$L$47,10,FALSE()))</f>
        <v/>
      </c>
      <c r="Z38" s="97" t="str">
        <f aca="false">IF(Z37="","",VLOOKUP(Z37,シフト記号表!$C$6:$L$47,10,FALSE()))</f>
        <v/>
      </c>
      <c r="AA38" s="97" t="str">
        <f aca="false">IF(AA37="","",VLOOKUP(AA37,シフト記号表!$C$6:$L$47,10,FALSE()))</f>
        <v/>
      </c>
      <c r="AB38" s="97" t="str">
        <f aca="false">IF(AB37="","",VLOOKUP(AB37,シフト記号表!$C$6:$L$47,10,FALSE()))</f>
        <v/>
      </c>
      <c r="AC38" s="98" t="str">
        <f aca="false">IF(AC37="","",VLOOKUP(AC37,シフト記号表!$C$6:$L$47,10,FALSE()))</f>
        <v/>
      </c>
      <c r="AD38" s="96" t="str">
        <f aca="false">IF(AD37="","",VLOOKUP(AD37,シフト記号表!$C$6:$L$47,10,FALSE()))</f>
        <v/>
      </c>
      <c r="AE38" s="97" t="str">
        <f aca="false">IF(AE37="","",VLOOKUP(AE37,シフト記号表!$C$6:$L$47,10,FALSE()))</f>
        <v/>
      </c>
      <c r="AF38" s="97" t="str">
        <f aca="false">IF(AF37="","",VLOOKUP(AF37,シフト記号表!$C$6:$L$47,10,FALSE()))</f>
        <v/>
      </c>
      <c r="AG38" s="97" t="str">
        <f aca="false">IF(AG37="","",VLOOKUP(AG37,シフト記号表!$C$6:$L$47,10,FALSE()))</f>
        <v/>
      </c>
      <c r="AH38" s="97" t="str">
        <f aca="false">IF(AH37="","",VLOOKUP(AH37,シフト記号表!$C$6:$L$47,10,FALSE()))</f>
        <v/>
      </c>
      <c r="AI38" s="97" t="str">
        <f aca="false">IF(AI37="","",VLOOKUP(AI37,シフト記号表!$C$6:$L$47,10,FALSE()))</f>
        <v/>
      </c>
      <c r="AJ38" s="98" t="str">
        <f aca="false">IF(AJ37="","",VLOOKUP(AJ37,シフト記号表!$C$6:$L$47,10,FALSE()))</f>
        <v/>
      </c>
      <c r="AK38" s="96" t="str">
        <f aca="false">IF(AK37="","",VLOOKUP(AK37,シフト記号表!$C$6:$L$47,10,FALSE()))</f>
        <v/>
      </c>
      <c r="AL38" s="97" t="str">
        <f aca="false">IF(AL37="","",VLOOKUP(AL37,シフト記号表!$C$6:$L$47,10,FALSE()))</f>
        <v/>
      </c>
      <c r="AM38" s="97" t="str">
        <f aca="false">IF(AM37="","",VLOOKUP(AM37,シフト記号表!$C$6:$L$47,10,FALSE()))</f>
        <v/>
      </c>
      <c r="AN38" s="97" t="str">
        <f aca="false">IF(AN37="","",VLOOKUP(AN37,シフト記号表!$C$6:$L$47,10,FALSE()))</f>
        <v/>
      </c>
      <c r="AO38" s="97" t="str">
        <f aca="false">IF(AO37="","",VLOOKUP(AO37,シフト記号表!$C$6:$L$47,10,FALSE()))</f>
        <v/>
      </c>
      <c r="AP38" s="97" t="str">
        <f aca="false">IF(AP37="","",VLOOKUP(AP37,シフト記号表!$C$6:$L$47,10,FALSE()))</f>
        <v/>
      </c>
      <c r="AQ38" s="98" t="str">
        <f aca="false">IF(AQ37="","",VLOOKUP(AQ37,シフト記号表!$C$6:$L$47,10,FALSE()))</f>
        <v/>
      </c>
      <c r="AR38" s="96" t="str">
        <f aca="false">IF(AR37="","",VLOOKUP(AR37,シフト記号表!$C$6:$L$47,10,FALSE()))</f>
        <v/>
      </c>
      <c r="AS38" s="97" t="str">
        <f aca="false">IF(AS37="","",VLOOKUP(AS37,シフト記号表!$C$6:$L$47,10,FALSE()))</f>
        <v/>
      </c>
      <c r="AT38" s="97" t="str">
        <f aca="false">IF(AT37="","",VLOOKUP(AT37,シフト記号表!$C$6:$L$47,10,FALSE()))</f>
        <v/>
      </c>
      <c r="AU38" s="97" t="str">
        <f aca="false">IF(AU37="","",VLOOKUP(AU37,シフト記号表!$C$6:$L$47,10,FALSE()))</f>
        <v/>
      </c>
      <c r="AV38" s="97" t="str">
        <f aca="false">IF(AV37="","",VLOOKUP(AV37,シフト記号表!$C$6:$L$47,10,FALSE()))</f>
        <v/>
      </c>
      <c r="AW38" s="97" t="str">
        <f aca="false">IF(AW37="","",VLOOKUP(AW37,シフト記号表!$C$6:$L$47,10,FALSE()))</f>
        <v/>
      </c>
      <c r="AX38" s="98" t="str">
        <f aca="false">IF(AX37="","",VLOOKUP(AX37,シフト記号表!$C$6:$L$47,10,FALSE()))</f>
        <v/>
      </c>
      <c r="AY38" s="96" t="str">
        <f aca="false">IF(AY37="","",VLOOKUP(AY37,シフト記号表!$C$6:$L$47,10,FALSE()))</f>
        <v/>
      </c>
      <c r="AZ38" s="97" t="str">
        <f aca="false">IF(AZ37="","",VLOOKUP(AZ37,シフト記号表!$C$6:$L$47,10,FALSE()))</f>
        <v/>
      </c>
      <c r="BA38" s="97" t="str">
        <f aca="false">IF(BA37="","",VLOOKUP(BA37,シフト記号表!$C$6:$L$47,10,FALSE()))</f>
        <v/>
      </c>
      <c r="BB38" s="99" t="n">
        <f aca="false">IF($BE$3="４週",SUM(W38:AX38),IF($BE$3="暦月",SUM(W38:BA38),""))</f>
        <v>0</v>
      </c>
      <c r="BC38" s="99"/>
      <c r="BD38" s="100" t="n">
        <f aca="false">IF($BE$3="４週",BB38/4,IF($BE$3="暦月",(BB38/($BE$8/7)),""))</f>
        <v>0</v>
      </c>
      <c r="BE38" s="100"/>
      <c r="BF38" s="116"/>
      <c r="BG38" s="116"/>
      <c r="BH38" s="116"/>
      <c r="BI38" s="116"/>
      <c r="BJ38" s="116"/>
    </row>
    <row r="39" customFormat="false" ht="20.25" hidden="false" customHeight="true" outlineLevel="0" collapsed="false">
      <c r="B39" s="75" t="n">
        <f aca="false">B37+1</f>
        <v>13</v>
      </c>
      <c r="C39" s="101"/>
      <c r="D39" s="101"/>
      <c r="E39" s="91"/>
      <c r="F39" s="92"/>
      <c r="G39" s="91"/>
      <c r="H39" s="92"/>
      <c r="I39" s="104"/>
      <c r="J39" s="104"/>
      <c r="K39" s="105"/>
      <c r="L39" s="105"/>
      <c r="M39" s="105"/>
      <c r="N39" s="105"/>
      <c r="O39" s="106"/>
      <c r="P39" s="106"/>
      <c r="Q39" s="106"/>
      <c r="R39" s="106"/>
      <c r="S39" s="106"/>
      <c r="T39" s="120" t="s">
        <v>34</v>
      </c>
      <c r="U39" s="121"/>
      <c r="V39" s="122"/>
      <c r="W39" s="110"/>
      <c r="X39" s="111"/>
      <c r="Y39" s="111"/>
      <c r="Z39" s="111"/>
      <c r="AA39" s="111"/>
      <c r="AB39" s="111"/>
      <c r="AC39" s="112"/>
      <c r="AD39" s="110"/>
      <c r="AE39" s="111"/>
      <c r="AF39" s="111"/>
      <c r="AG39" s="111"/>
      <c r="AH39" s="111"/>
      <c r="AI39" s="111"/>
      <c r="AJ39" s="112"/>
      <c r="AK39" s="110"/>
      <c r="AL39" s="111"/>
      <c r="AM39" s="111"/>
      <c r="AN39" s="111"/>
      <c r="AO39" s="111"/>
      <c r="AP39" s="111"/>
      <c r="AQ39" s="112"/>
      <c r="AR39" s="110"/>
      <c r="AS39" s="111"/>
      <c r="AT39" s="111"/>
      <c r="AU39" s="111"/>
      <c r="AV39" s="111"/>
      <c r="AW39" s="111"/>
      <c r="AX39" s="112"/>
      <c r="AY39" s="110"/>
      <c r="AZ39" s="111"/>
      <c r="BA39" s="113"/>
      <c r="BB39" s="114"/>
      <c r="BC39" s="114"/>
      <c r="BD39" s="115"/>
      <c r="BE39" s="115"/>
      <c r="BF39" s="116"/>
      <c r="BG39" s="116"/>
      <c r="BH39" s="116"/>
      <c r="BI39" s="116"/>
      <c r="BJ39" s="116"/>
    </row>
    <row r="40" customFormat="false" ht="20.25" hidden="false" customHeight="true" outlineLevel="0" collapsed="false">
      <c r="B40" s="75"/>
      <c r="C40" s="101"/>
      <c r="D40" s="101"/>
      <c r="E40" s="91"/>
      <c r="F40" s="92" t="n">
        <f aca="false">C39</f>
        <v>0</v>
      </c>
      <c r="G40" s="91"/>
      <c r="H40" s="92" t="n">
        <f aca="false">I39</f>
        <v>0</v>
      </c>
      <c r="I40" s="104"/>
      <c r="J40" s="104"/>
      <c r="K40" s="105"/>
      <c r="L40" s="105"/>
      <c r="M40" s="105"/>
      <c r="N40" s="105"/>
      <c r="O40" s="106"/>
      <c r="P40" s="106"/>
      <c r="Q40" s="106"/>
      <c r="R40" s="106"/>
      <c r="S40" s="106"/>
      <c r="T40" s="117" t="s">
        <v>35</v>
      </c>
      <c r="U40" s="118"/>
      <c r="V40" s="119"/>
      <c r="W40" s="96" t="str">
        <f aca="false">IF(W39="","",VLOOKUP(W39,シフト記号表!$C$6:$L$47,10,FALSE()))</f>
        <v/>
      </c>
      <c r="X40" s="97" t="str">
        <f aca="false">IF(X39="","",VLOOKUP(X39,シフト記号表!$C$6:$L$47,10,FALSE()))</f>
        <v/>
      </c>
      <c r="Y40" s="97" t="str">
        <f aca="false">IF(Y39="","",VLOOKUP(Y39,シフト記号表!$C$6:$L$47,10,FALSE()))</f>
        <v/>
      </c>
      <c r="Z40" s="97" t="str">
        <f aca="false">IF(Z39="","",VLOOKUP(Z39,シフト記号表!$C$6:$L$47,10,FALSE()))</f>
        <v/>
      </c>
      <c r="AA40" s="97" t="str">
        <f aca="false">IF(AA39="","",VLOOKUP(AA39,シフト記号表!$C$6:$L$47,10,FALSE()))</f>
        <v/>
      </c>
      <c r="AB40" s="97" t="str">
        <f aca="false">IF(AB39="","",VLOOKUP(AB39,シフト記号表!$C$6:$L$47,10,FALSE()))</f>
        <v/>
      </c>
      <c r="AC40" s="98" t="str">
        <f aca="false">IF(AC39="","",VLOOKUP(AC39,シフト記号表!$C$6:$L$47,10,FALSE()))</f>
        <v/>
      </c>
      <c r="AD40" s="96" t="str">
        <f aca="false">IF(AD39="","",VLOOKUP(AD39,シフト記号表!$C$6:$L$47,10,FALSE()))</f>
        <v/>
      </c>
      <c r="AE40" s="97" t="str">
        <f aca="false">IF(AE39="","",VLOOKUP(AE39,シフト記号表!$C$6:$L$47,10,FALSE()))</f>
        <v/>
      </c>
      <c r="AF40" s="97" t="str">
        <f aca="false">IF(AF39="","",VLOOKUP(AF39,シフト記号表!$C$6:$L$47,10,FALSE()))</f>
        <v/>
      </c>
      <c r="AG40" s="97" t="str">
        <f aca="false">IF(AG39="","",VLOOKUP(AG39,シフト記号表!$C$6:$L$47,10,FALSE()))</f>
        <v/>
      </c>
      <c r="AH40" s="97" t="str">
        <f aca="false">IF(AH39="","",VLOOKUP(AH39,シフト記号表!$C$6:$L$47,10,FALSE()))</f>
        <v/>
      </c>
      <c r="AI40" s="97" t="str">
        <f aca="false">IF(AI39="","",VLOOKUP(AI39,シフト記号表!$C$6:$L$47,10,FALSE()))</f>
        <v/>
      </c>
      <c r="AJ40" s="98" t="str">
        <f aca="false">IF(AJ39="","",VLOOKUP(AJ39,シフト記号表!$C$6:$L$47,10,FALSE()))</f>
        <v/>
      </c>
      <c r="AK40" s="96" t="str">
        <f aca="false">IF(AK39="","",VLOOKUP(AK39,シフト記号表!$C$6:$L$47,10,FALSE()))</f>
        <v/>
      </c>
      <c r="AL40" s="97" t="str">
        <f aca="false">IF(AL39="","",VLOOKUP(AL39,シフト記号表!$C$6:$L$47,10,FALSE()))</f>
        <v/>
      </c>
      <c r="AM40" s="97" t="str">
        <f aca="false">IF(AM39="","",VLOOKUP(AM39,シフト記号表!$C$6:$L$47,10,FALSE()))</f>
        <v/>
      </c>
      <c r="AN40" s="97" t="str">
        <f aca="false">IF(AN39="","",VLOOKUP(AN39,シフト記号表!$C$6:$L$47,10,FALSE()))</f>
        <v/>
      </c>
      <c r="AO40" s="97" t="str">
        <f aca="false">IF(AO39="","",VLOOKUP(AO39,シフト記号表!$C$6:$L$47,10,FALSE()))</f>
        <v/>
      </c>
      <c r="AP40" s="97" t="str">
        <f aca="false">IF(AP39="","",VLOOKUP(AP39,シフト記号表!$C$6:$L$47,10,FALSE()))</f>
        <v/>
      </c>
      <c r="AQ40" s="98" t="str">
        <f aca="false">IF(AQ39="","",VLOOKUP(AQ39,シフト記号表!$C$6:$L$47,10,FALSE()))</f>
        <v/>
      </c>
      <c r="AR40" s="96" t="str">
        <f aca="false">IF(AR39="","",VLOOKUP(AR39,シフト記号表!$C$6:$L$47,10,FALSE()))</f>
        <v/>
      </c>
      <c r="AS40" s="97" t="str">
        <f aca="false">IF(AS39="","",VLOOKUP(AS39,シフト記号表!$C$6:$L$47,10,FALSE()))</f>
        <v/>
      </c>
      <c r="AT40" s="97" t="str">
        <f aca="false">IF(AT39="","",VLOOKUP(AT39,シフト記号表!$C$6:$L$47,10,FALSE()))</f>
        <v/>
      </c>
      <c r="AU40" s="97" t="str">
        <f aca="false">IF(AU39="","",VLOOKUP(AU39,シフト記号表!$C$6:$L$47,10,FALSE()))</f>
        <v/>
      </c>
      <c r="AV40" s="97" t="str">
        <f aca="false">IF(AV39="","",VLOOKUP(AV39,シフト記号表!$C$6:$L$47,10,FALSE()))</f>
        <v/>
      </c>
      <c r="AW40" s="97" t="str">
        <f aca="false">IF(AW39="","",VLOOKUP(AW39,シフト記号表!$C$6:$L$47,10,FALSE()))</f>
        <v/>
      </c>
      <c r="AX40" s="98" t="str">
        <f aca="false">IF(AX39="","",VLOOKUP(AX39,シフト記号表!$C$6:$L$47,10,FALSE()))</f>
        <v/>
      </c>
      <c r="AY40" s="96" t="str">
        <f aca="false">IF(AY39="","",VLOOKUP(AY39,シフト記号表!$C$6:$L$47,10,FALSE()))</f>
        <v/>
      </c>
      <c r="AZ40" s="97" t="str">
        <f aca="false">IF(AZ39="","",VLOOKUP(AZ39,シフト記号表!$C$6:$L$47,10,FALSE()))</f>
        <v/>
      </c>
      <c r="BA40" s="97" t="str">
        <f aca="false">IF(BA39="","",VLOOKUP(BA39,シフト記号表!$C$6:$L$47,10,FALSE()))</f>
        <v/>
      </c>
      <c r="BB40" s="99" t="n">
        <f aca="false">IF($BE$3="４週",SUM(W40:AX40),IF($BE$3="暦月",SUM(W40:BA40),""))</f>
        <v>0</v>
      </c>
      <c r="BC40" s="99"/>
      <c r="BD40" s="100" t="n">
        <f aca="false">IF($BE$3="４週",BB40/4,IF($BE$3="暦月",(BB40/($BE$8/7)),""))</f>
        <v>0</v>
      </c>
      <c r="BE40" s="100"/>
      <c r="BF40" s="116"/>
      <c r="BG40" s="116"/>
      <c r="BH40" s="116"/>
      <c r="BI40" s="116"/>
      <c r="BJ40" s="116"/>
    </row>
    <row r="41" customFormat="false" ht="20.25" hidden="false" customHeight="true" outlineLevel="0" collapsed="false">
      <c r="B41" s="75" t="n">
        <f aca="false">B39+1</f>
        <v>14</v>
      </c>
      <c r="C41" s="101"/>
      <c r="D41" s="101"/>
      <c r="E41" s="91"/>
      <c r="F41" s="92"/>
      <c r="G41" s="91"/>
      <c r="H41" s="92"/>
      <c r="I41" s="104"/>
      <c r="J41" s="104"/>
      <c r="K41" s="105"/>
      <c r="L41" s="105"/>
      <c r="M41" s="105"/>
      <c r="N41" s="105"/>
      <c r="O41" s="106"/>
      <c r="P41" s="106"/>
      <c r="Q41" s="106"/>
      <c r="R41" s="106"/>
      <c r="S41" s="106"/>
      <c r="T41" s="120" t="s">
        <v>34</v>
      </c>
      <c r="U41" s="121"/>
      <c r="V41" s="122"/>
      <c r="W41" s="110"/>
      <c r="X41" s="111"/>
      <c r="Y41" s="111"/>
      <c r="Z41" s="111"/>
      <c r="AA41" s="111"/>
      <c r="AB41" s="111"/>
      <c r="AC41" s="112"/>
      <c r="AD41" s="110"/>
      <c r="AE41" s="111"/>
      <c r="AF41" s="111"/>
      <c r="AG41" s="111"/>
      <c r="AH41" s="111"/>
      <c r="AI41" s="111"/>
      <c r="AJ41" s="112"/>
      <c r="AK41" s="110"/>
      <c r="AL41" s="111"/>
      <c r="AM41" s="111"/>
      <c r="AN41" s="111"/>
      <c r="AO41" s="111"/>
      <c r="AP41" s="111"/>
      <c r="AQ41" s="112"/>
      <c r="AR41" s="110"/>
      <c r="AS41" s="111"/>
      <c r="AT41" s="111"/>
      <c r="AU41" s="111"/>
      <c r="AV41" s="111"/>
      <c r="AW41" s="111"/>
      <c r="AX41" s="112"/>
      <c r="AY41" s="110"/>
      <c r="AZ41" s="111"/>
      <c r="BA41" s="113"/>
      <c r="BB41" s="114"/>
      <c r="BC41" s="114"/>
      <c r="BD41" s="115"/>
      <c r="BE41" s="115"/>
      <c r="BF41" s="116"/>
      <c r="BG41" s="116"/>
      <c r="BH41" s="116"/>
      <c r="BI41" s="116"/>
      <c r="BJ41" s="116"/>
    </row>
    <row r="42" customFormat="false" ht="20.25" hidden="false" customHeight="true" outlineLevel="0" collapsed="false">
      <c r="B42" s="75"/>
      <c r="C42" s="101"/>
      <c r="D42" s="101"/>
      <c r="E42" s="91"/>
      <c r="F42" s="92" t="n">
        <f aca="false">C41</f>
        <v>0</v>
      </c>
      <c r="G42" s="91"/>
      <c r="H42" s="92" t="n">
        <f aca="false">I41</f>
        <v>0</v>
      </c>
      <c r="I42" s="104"/>
      <c r="J42" s="104"/>
      <c r="K42" s="105"/>
      <c r="L42" s="105"/>
      <c r="M42" s="105"/>
      <c r="N42" s="105"/>
      <c r="O42" s="106"/>
      <c r="P42" s="106"/>
      <c r="Q42" s="106"/>
      <c r="R42" s="106"/>
      <c r="S42" s="106"/>
      <c r="T42" s="117" t="s">
        <v>35</v>
      </c>
      <c r="U42" s="118"/>
      <c r="V42" s="119"/>
      <c r="W42" s="96" t="str">
        <f aca="false">IF(W41="","",VLOOKUP(W41,シフト記号表!$C$6:$L$47,10,FALSE()))</f>
        <v/>
      </c>
      <c r="X42" s="97" t="str">
        <f aca="false">IF(X41="","",VLOOKUP(X41,シフト記号表!$C$6:$L$47,10,FALSE()))</f>
        <v/>
      </c>
      <c r="Y42" s="97" t="str">
        <f aca="false">IF(Y41="","",VLOOKUP(Y41,シフト記号表!$C$6:$L$47,10,FALSE()))</f>
        <v/>
      </c>
      <c r="Z42" s="97" t="str">
        <f aca="false">IF(Z41="","",VLOOKUP(Z41,シフト記号表!$C$6:$L$47,10,FALSE()))</f>
        <v/>
      </c>
      <c r="AA42" s="97" t="str">
        <f aca="false">IF(AA41="","",VLOOKUP(AA41,シフト記号表!$C$6:$L$47,10,FALSE()))</f>
        <v/>
      </c>
      <c r="AB42" s="97" t="str">
        <f aca="false">IF(AB41="","",VLOOKUP(AB41,シフト記号表!$C$6:$L$47,10,FALSE()))</f>
        <v/>
      </c>
      <c r="AC42" s="98" t="str">
        <f aca="false">IF(AC41="","",VLOOKUP(AC41,シフト記号表!$C$6:$L$47,10,FALSE()))</f>
        <v/>
      </c>
      <c r="AD42" s="96" t="str">
        <f aca="false">IF(AD41="","",VLOOKUP(AD41,シフト記号表!$C$6:$L$47,10,FALSE()))</f>
        <v/>
      </c>
      <c r="AE42" s="97" t="str">
        <f aca="false">IF(AE41="","",VLOOKUP(AE41,シフト記号表!$C$6:$L$47,10,FALSE()))</f>
        <v/>
      </c>
      <c r="AF42" s="97" t="str">
        <f aca="false">IF(AF41="","",VLOOKUP(AF41,シフト記号表!$C$6:$L$47,10,FALSE()))</f>
        <v/>
      </c>
      <c r="AG42" s="97" t="str">
        <f aca="false">IF(AG41="","",VLOOKUP(AG41,シフト記号表!$C$6:$L$47,10,FALSE()))</f>
        <v/>
      </c>
      <c r="AH42" s="97" t="str">
        <f aca="false">IF(AH41="","",VLOOKUP(AH41,シフト記号表!$C$6:$L$47,10,FALSE()))</f>
        <v/>
      </c>
      <c r="AI42" s="97" t="str">
        <f aca="false">IF(AI41="","",VLOOKUP(AI41,シフト記号表!$C$6:$L$47,10,FALSE()))</f>
        <v/>
      </c>
      <c r="AJ42" s="98" t="str">
        <f aca="false">IF(AJ41="","",VLOOKUP(AJ41,シフト記号表!$C$6:$L$47,10,FALSE()))</f>
        <v/>
      </c>
      <c r="AK42" s="96" t="str">
        <f aca="false">IF(AK41="","",VLOOKUP(AK41,シフト記号表!$C$6:$L$47,10,FALSE()))</f>
        <v/>
      </c>
      <c r="AL42" s="97" t="str">
        <f aca="false">IF(AL41="","",VLOOKUP(AL41,シフト記号表!$C$6:$L$47,10,FALSE()))</f>
        <v/>
      </c>
      <c r="AM42" s="97" t="str">
        <f aca="false">IF(AM41="","",VLOOKUP(AM41,シフト記号表!$C$6:$L$47,10,FALSE()))</f>
        <v/>
      </c>
      <c r="AN42" s="97" t="str">
        <f aca="false">IF(AN41="","",VLOOKUP(AN41,シフト記号表!$C$6:$L$47,10,FALSE()))</f>
        <v/>
      </c>
      <c r="AO42" s="97" t="str">
        <f aca="false">IF(AO41="","",VLOOKUP(AO41,シフト記号表!$C$6:$L$47,10,FALSE()))</f>
        <v/>
      </c>
      <c r="AP42" s="97" t="str">
        <f aca="false">IF(AP41="","",VLOOKUP(AP41,シフト記号表!$C$6:$L$47,10,FALSE()))</f>
        <v/>
      </c>
      <c r="AQ42" s="98" t="str">
        <f aca="false">IF(AQ41="","",VLOOKUP(AQ41,シフト記号表!$C$6:$L$47,10,FALSE()))</f>
        <v/>
      </c>
      <c r="AR42" s="96" t="str">
        <f aca="false">IF(AR41="","",VLOOKUP(AR41,シフト記号表!$C$6:$L$47,10,FALSE()))</f>
        <v/>
      </c>
      <c r="AS42" s="97" t="str">
        <f aca="false">IF(AS41="","",VLOOKUP(AS41,シフト記号表!$C$6:$L$47,10,FALSE()))</f>
        <v/>
      </c>
      <c r="AT42" s="97" t="str">
        <f aca="false">IF(AT41="","",VLOOKUP(AT41,シフト記号表!$C$6:$L$47,10,FALSE()))</f>
        <v/>
      </c>
      <c r="AU42" s="97" t="str">
        <f aca="false">IF(AU41="","",VLOOKUP(AU41,シフト記号表!$C$6:$L$47,10,FALSE()))</f>
        <v/>
      </c>
      <c r="AV42" s="97" t="str">
        <f aca="false">IF(AV41="","",VLOOKUP(AV41,シフト記号表!$C$6:$L$47,10,FALSE()))</f>
        <v/>
      </c>
      <c r="AW42" s="97" t="str">
        <f aca="false">IF(AW41="","",VLOOKUP(AW41,シフト記号表!$C$6:$L$47,10,FALSE()))</f>
        <v/>
      </c>
      <c r="AX42" s="98" t="str">
        <f aca="false">IF(AX41="","",VLOOKUP(AX41,シフト記号表!$C$6:$L$47,10,FALSE()))</f>
        <v/>
      </c>
      <c r="AY42" s="96" t="str">
        <f aca="false">IF(AY41="","",VLOOKUP(AY41,シフト記号表!$C$6:$L$47,10,FALSE()))</f>
        <v/>
      </c>
      <c r="AZ42" s="97" t="str">
        <f aca="false">IF(AZ41="","",VLOOKUP(AZ41,シフト記号表!$C$6:$L$47,10,FALSE()))</f>
        <v/>
      </c>
      <c r="BA42" s="97" t="str">
        <f aca="false">IF(BA41="","",VLOOKUP(BA41,シフト記号表!$C$6:$L$47,10,FALSE()))</f>
        <v/>
      </c>
      <c r="BB42" s="99" t="n">
        <f aca="false">IF($BE$3="４週",SUM(W42:AX42),IF($BE$3="暦月",SUM(W42:BA42),""))</f>
        <v>0</v>
      </c>
      <c r="BC42" s="99"/>
      <c r="BD42" s="100" t="n">
        <f aca="false">IF($BE$3="４週",BB42/4,IF($BE$3="暦月",(BB42/($BE$8/7)),""))</f>
        <v>0</v>
      </c>
      <c r="BE42" s="100"/>
      <c r="BF42" s="116"/>
      <c r="BG42" s="116"/>
      <c r="BH42" s="116"/>
      <c r="BI42" s="116"/>
      <c r="BJ42" s="116"/>
    </row>
    <row r="43" customFormat="false" ht="20.25" hidden="false" customHeight="true" outlineLevel="0" collapsed="false">
      <c r="B43" s="75" t="n">
        <f aca="false">B41+1</f>
        <v>15</v>
      </c>
      <c r="C43" s="101"/>
      <c r="D43" s="101"/>
      <c r="E43" s="91"/>
      <c r="F43" s="92"/>
      <c r="G43" s="91"/>
      <c r="H43" s="92"/>
      <c r="I43" s="104"/>
      <c r="J43" s="104"/>
      <c r="K43" s="105"/>
      <c r="L43" s="105"/>
      <c r="M43" s="105"/>
      <c r="N43" s="105"/>
      <c r="O43" s="106"/>
      <c r="P43" s="106"/>
      <c r="Q43" s="106"/>
      <c r="R43" s="106"/>
      <c r="S43" s="106"/>
      <c r="T43" s="120" t="s">
        <v>34</v>
      </c>
      <c r="U43" s="121"/>
      <c r="V43" s="122"/>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1"/>
      <c r="AU43" s="111"/>
      <c r="AV43" s="111"/>
      <c r="AW43" s="111"/>
      <c r="AX43" s="112"/>
      <c r="AY43" s="110"/>
      <c r="AZ43" s="111"/>
      <c r="BA43" s="113"/>
      <c r="BB43" s="114"/>
      <c r="BC43" s="114"/>
      <c r="BD43" s="115"/>
      <c r="BE43" s="115"/>
      <c r="BF43" s="116"/>
      <c r="BG43" s="116"/>
      <c r="BH43" s="116"/>
      <c r="BI43" s="116"/>
      <c r="BJ43" s="116"/>
    </row>
    <row r="44" customFormat="false" ht="20.25" hidden="false" customHeight="true" outlineLevel="0" collapsed="false">
      <c r="B44" s="75"/>
      <c r="C44" s="101"/>
      <c r="D44" s="101"/>
      <c r="E44" s="91"/>
      <c r="F44" s="92" t="n">
        <f aca="false">C43</f>
        <v>0</v>
      </c>
      <c r="G44" s="91"/>
      <c r="H44" s="92" t="n">
        <f aca="false">I43</f>
        <v>0</v>
      </c>
      <c r="I44" s="104"/>
      <c r="J44" s="104"/>
      <c r="K44" s="105"/>
      <c r="L44" s="105"/>
      <c r="M44" s="105"/>
      <c r="N44" s="105"/>
      <c r="O44" s="106"/>
      <c r="P44" s="106"/>
      <c r="Q44" s="106"/>
      <c r="R44" s="106"/>
      <c r="S44" s="106"/>
      <c r="T44" s="117" t="s">
        <v>35</v>
      </c>
      <c r="U44" s="118"/>
      <c r="V44" s="119"/>
      <c r="W44" s="96" t="str">
        <f aca="false">IF(W43="","",VLOOKUP(W43,シフト記号表!$C$6:$L$47,10,FALSE()))</f>
        <v/>
      </c>
      <c r="X44" s="97" t="str">
        <f aca="false">IF(X43="","",VLOOKUP(X43,シフト記号表!$C$6:$L$47,10,FALSE()))</f>
        <v/>
      </c>
      <c r="Y44" s="97" t="str">
        <f aca="false">IF(Y43="","",VLOOKUP(Y43,シフト記号表!$C$6:$L$47,10,FALSE()))</f>
        <v/>
      </c>
      <c r="Z44" s="97" t="str">
        <f aca="false">IF(Z43="","",VLOOKUP(Z43,シフト記号表!$C$6:$L$47,10,FALSE()))</f>
        <v/>
      </c>
      <c r="AA44" s="97" t="str">
        <f aca="false">IF(AA43="","",VLOOKUP(AA43,シフト記号表!$C$6:$L$47,10,FALSE()))</f>
        <v/>
      </c>
      <c r="AB44" s="97" t="str">
        <f aca="false">IF(AB43="","",VLOOKUP(AB43,シフト記号表!$C$6:$L$47,10,FALSE()))</f>
        <v/>
      </c>
      <c r="AC44" s="98" t="str">
        <f aca="false">IF(AC43="","",VLOOKUP(AC43,シフト記号表!$C$6:$L$47,10,FALSE()))</f>
        <v/>
      </c>
      <c r="AD44" s="96" t="str">
        <f aca="false">IF(AD43="","",VLOOKUP(AD43,シフト記号表!$C$6:$L$47,10,FALSE()))</f>
        <v/>
      </c>
      <c r="AE44" s="97" t="str">
        <f aca="false">IF(AE43="","",VLOOKUP(AE43,シフト記号表!$C$6:$L$47,10,FALSE()))</f>
        <v/>
      </c>
      <c r="AF44" s="97" t="str">
        <f aca="false">IF(AF43="","",VLOOKUP(AF43,シフト記号表!$C$6:$L$47,10,FALSE()))</f>
        <v/>
      </c>
      <c r="AG44" s="97" t="str">
        <f aca="false">IF(AG43="","",VLOOKUP(AG43,シフト記号表!$C$6:$L$47,10,FALSE()))</f>
        <v/>
      </c>
      <c r="AH44" s="97" t="str">
        <f aca="false">IF(AH43="","",VLOOKUP(AH43,シフト記号表!$C$6:$L$47,10,FALSE()))</f>
        <v/>
      </c>
      <c r="AI44" s="97" t="str">
        <f aca="false">IF(AI43="","",VLOOKUP(AI43,シフト記号表!$C$6:$L$47,10,FALSE()))</f>
        <v/>
      </c>
      <c r="AJ44" s="98" t="str">
        <f aca="false">IF(AJ43="","",VLOOKUP(AJ43,シフト記号表!$C$6:$L$47,10,FALSE()))</f>
        <v/>
      </c>
      <c r="AK44" s="96" t="str">
        <f aca="false">IF(AK43="","",VLOOKUP(AK43,シフト記号表!$C$6:$L$47,10,FALSE()))</f>
        <v/>
      </c>
      <c r="AL44" s="97" t="str">
        <f aca="false">IF(AL43="","",VLOOKUP(AL43,シフト記号表!$C$6:$L$47,10,FALSE()))</f>
        <v/>
      </c>
      <c r="AM44" s="97" t="str">
        <f aca="false">IF(AM43="","",VLOOKUP(AM43,シフト記号表!$C$6:$L$47,10,FALSE()))</f>
        <v/>
      </c>
      <c r="AN44" s="97" t="str">
        <f aca="false">IF(AN43="","",VLOOKUP(AN43,シフト記号表!$C$6:$L$47,10,FALSE()))</f>
        <v/>
      </c>
      <c r="AO44" s="97" t="str">
        <f aca="false">IF(AO43="","",VLOOKUP(AO43,シフト記号表!$C$6:$L$47,10,FALSE()))</f>
        <v/>
      </c>
      <c r="AP44" s="97" t="str">
        <f aca="false">IF(AP43="","",VLOOKUP(AP43,シフト記号表!$C$6:$L$47,10,FALSE()))</f>
        <v/>
      </c>
      <c r="AQ44" s="98" t="str">
        <f aca="false">IF(AQ43="","",VLOOKUP(AQ43,シフト記号表!$C$6:$L$47,10,FALSE()))</f>
        <v/>
      </c>
      <c r="AR44" s="96" t="str">
        <f aca="false">IF(AR43="","",VLOOKUP(AR43,シフト記号表!$C$6:$L$47,10,FALSE()))</f>
        <v/>
      </c>
      <c r="AS44" s="97" t="str">
        <f aca="false">IF(AS43="","",VLOOKUP(AS43,シフト記号表!$C$6:$L$47,10,FALSE()))</f>
        <v/>
      </c>
      <c r="AT44" s="97" t="str">
        <f aca="false">IF(AT43="","",VLOOKUP(AT43,シフト記号表!$C$6:$L$47,10,FALSE()))</f>
        <v/>
      </c>
      <c r="AU44" s="97" t="str">
        <f aca="false">IF(AU43="","",VLOOKUP(AU43,シフト記号表!$C$6:$L$47,10,FALSE()))</f>
        <v/>
      </c>
      <c r="AV44" s="97" t="str">
        <f aca="false">IF(AV43="","",VLOOKUP(AV43,シフト記号表!$C$6:$L$47,10,FALSE()))</f>
        <v/>
      </c>
      <c r="AW44" s="97" t="str">
        <f aca="false">IF(AW43="","",VLOOKUP(AW43,シフト記号表!$C$6:$L$47,10,FALSE()))</f>
        <v/>
      </c>
      <c r="AX44" s="98" t="str">
        <f aca="false">IF(AX43="","",VLOOKUP(AX43,シフト記号表!$C$6:$L$47,10,FALSE()))</f>
        <v/>
      </c>
      <c r="AY44" s="96" t="str">
        <f aca="false">IF(AY43="","",VLOOKUP(AY43,シフト記号表!$C$6:$L$47,10,FALSE()))</f>
        <v/>
      </c>
      <c r="AZ44" s="97" t="str">
        <f aca="false">IF(AZ43="","",VLOOKUP(AZ43,シフト記号表!$C$6:$L$47,10,FALSE()))</f>
        <v/>
      </c>
      <c r="BA44" s="97" t="str">
        <f aca="false">IF(BA43="","",VLOOKUP(BA43,シフト記号表!$C$6:$L$47,10,FALSE()))</f>
        <v/>
      </c>
      <c r="BB44" s="99" t="n">
        <f aca="false">IF($BE$3="４週",SUM(W44:AX44),IF($BE$3="暦月",SUM(W44:BA44),""))</f>
        <v>0</v>
      </c>
      <c r="BC44" s="99"/>
      <c r="BD44" s="100" t="n">
        <f aca="false">IF($BE$3="４週",BB44/4,IF($BE$3="暦月",(BB44/($BE$8/7)),""))</f>
        <v>0</v>
      </c>
      <c r="BE44" s="100"/>
      <c r="BF44" s="116"/>
      <c r="BG44" s="116"/>
      <c r="BH44" s="116"/>
      <c r="BI44" s="116"/>
      <c r="BJ44" s="116"/>
    </row>
    <row r="45" customFormat="false" ht="20.25" hidden="false" customHeight="true" outlineLevel="0" collapsed="false">
      <c r="B45" s="75" t="n">
        <f aca="false">B43+1</f>
        <v>16</v>
      </c>
      <c r="C45" s="101"/>
      <c r="D45" s="101"/>
      <c r="E45" s="91"/>
      <c r="F45" s="92"/>
      <c r="G45" s="91"/>
      <c r="H45" s="92"/>
      <c r="I45" s="104"/>
      <c r="J45" s="104"/>
      <c r="K45" s="105"/>
      <c r="L45" s="105"/>
      <c r="M45" s="105"/>
      <c r="N45" s="105"/>
      <c r="O45" s="106"/>
      <c r="P45" s="106"/>
      <c r="Q45" s="106"/>
      <c r="R45" s="106"/>
      <c r="S45" s="106"/>
      <c r="T45" s="120" t="s">
        <v>34</v>
      </c>
      <c r="U45" s="121"/>
      <c r="V45" s="122"/>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1"/>
      <c r="AU45" s="111"/>
      <c r="AV45" s="111"/>
      <c r="AW45" s="111"/>
      <c r="AX45" s="112"/>
      <c r="AY45" s="110"/>
      <c r="AZ45" s="111"/>
      <c r="BA45" s="113"/>
      <c r="BB45" s="114"/>
      <c r="BC45" s="114"/>
      <c r="BD45" s="115"/>
      <c r="BE45" s="115"/>
      <c r="BF45" s="116"/>
      <c r="BG45" s="116"/>
      <c r="BH45" s="116"/>
      <c r="BI45" s="116"/>
      <c r="BJ45" s="116"/>
    </row>
    <row r="46" customFormat="false" ht="20.25" hidden="false" customHeight="true" outlineLevel="0" collapsed="false">
      <c r="B46" s="75"/>
      <c r="C46" s="101"/>
      <c r="D46" s="101"/>
      <c r="E46" s="91"/>
      <c r="F46" s="92" t="n">
        <f aca="false">C45</f>
        <v>0</v>
      </c>
      <c r="G46" s="91"/>
      <c r="H46" s="92" t="n">
        <f aca="false">I45</f>
        <v>0</v>
      </c>
      <c r="I46" s="104"/>
      <c r="J46" s="104"/>
      <c r="K46" s="105"/>
      <c r="L46" s="105"/>
      <c r="M46" s="105"/>
      <c r="N46" s="105"/>
      <c r="O46" s="106"/>
      <c r="P46" s="106"/>
      <c r="Q46" s="106"/>
      <c r="R46" s="106"/>
      <c r="S46" s="106"/>
      <c r="T46" s="117" t="s">
        <v>35</v>
      </c>
      <c r="U46" s="118"/>
      <c r="V46" s="119"/>
      <c r="W46" s="96" t="str">
        <f aca="false">IF(W45="","",VLOOKUP(W45,シフト記号表!$C$6:$L$47,10,FALSE()))</f>
        <v/>
      </c>
      <c r="X46" s="97" t="str">
        <f aca="false">IF(X45="","",VLOOKUP(X45,シフト記号表!$C$6:$L$47,10,FALSE()))</f>
        <v/>
      </c>
      <c r="Y46" s="97" t="str">
        <f aca="false">IF(Y45="","",VLOOKUP(Y45,シフト記号表!$C$6:$L$47,10,FALSE()))</f>
        <v/>
      </c>
      <c r="Z46" s="97" t="str">
        <f aca="false">IF(Z45="","",VLOOKUP(Z45,シフト記号表!$C$6:$L$47,10,FALSE()))</f>
        <v/>
      </c>
      <c r="AA46" s="97" t="str">
        <f aca="false">IF(AA45="","",VLOOKUP(AA45,シフト記号表!$C$6:$L$47,10,FALSE()))</f>
        <v/>
      </c>
      <c r="AB46" s="97" t="str">
        <f aca="false">IF(AB45="","",VLOOKUP(AB45,シフト記号表!$C$6:$L$47,10,FALSE()))</f>
        <v/>
      </c>
      <c r="AC46" s="98" t="str">
        <f aca="false">IF(AC45="","",VLOOKUP(AC45,シフト記号表!$C$6:$L$47,10,FALSE()))</f>
        <v/>
      </c>
      <c r="AD46" s="96" t="str">
        <f aca="false">IF(AD45="","",VLOOKUP(AD45,シフト記号表!$C$6:$L$47,10,FALSE()))</f>
        <v/>
      </c>
      <c r="AE46" s="97" t="str">
        <f aca="false">IF(AE45="","",VLOOKUP(AE45,シフト記号表!$C$6:$L$47,10,FALSE()))</f>
        <v/>
      </c>
      <c r="AF46" s="97" t="str">
        <f aca="false">IF(AF45="","",VLOOKUP(AF45,シフト記号表!$C$6:$L$47,10,FALSE()))</f>
        <v/>
      </c>
      <c r="AG46" s="97" t="str">
        <f aca="false">IF(AG45="","",VLOOKUP(AG45,シフト記号表!$C$6:$L$47,10,FALSE()))</f>
        <v/>
      </c>
      <c r="AH46" s="97" t="str">
        <f aca="false">IF(AH45="","",VLOOKUP(AH45,シフト記号表!$C$6:$L$47,10,FALSE()))</f>
        <v/>
      </c>
      <c r="AI46" s="97" t="str">
        <f aca="false">IF(AI45="","",VLOOKUP(AI45,シフト記号表!$C$6:$L$47,10,FALSE()))</f>
        <v/>
      </c>
      <c r="AJ46" s="98" t="str">
        <f aca="false">IF(AJ45="","",VLOOKUP(AJ45,シフト記号表!$C$6:$L$47,10,FALSE()))</f>
        <v/>
      </c>
      <c r="AK46" s="96" t="str">
        <f aca="false">IF(AK45="","",VLOOKUP(AK45,シフト記号表!$C$6:$L$47,10,FALSE()))</f>
        <v/>
      </c>
      <c r="AL46" s="97" t="str">
        <f aca="false">IF(AL45="","",VLOOKUP(AL45,シフト記号表!$C$6:$L$47,10,FALSE()))</f>
        <v/>
      </c>
      <c r="AM46" s="97" t="str">
        <f aca="false">IF(AM45="","",VLOOKUP(AM45,シフト記号表!$C$6:$L$47,10,FALSE()))</f>
        <v/>
      </c>
      <c r="AN46" s="97" t="str">
        <f aca="false">IF(AN45="","",VLOOKUP(AN45,シフト記号表!$C$6:$L$47,10,FALSE()))</f>
        <v/>
      </c>
      <c r="AO46" s="97" t="str">
        <f aca="false">IF(AO45="","",VLOOKUP(AO45,シフト記号表!$C$6:$L$47,10,FALSE()))</f>
        <v/>
      </c>
      <c r="AP46" s="97" t="str">
        <f aca="false">IF(AP45="","",VLOOKUP(AP45,シフト記号表!$C$6:$L$47,10,FALSE()))</f>
        <v/>
      </c>
      <c r="AQ46" s="98" t="str">
        <f aca="false">IF(AQ45="","",VLOOKUP(AQ45,シフト記号表!$C$6:$L$47,10,FALSE()))</f>
        <v/>
      </c>
      <c r="AR46" s="96" t="str">
        <f aca="false">IF(AR45="","",VLOOKUP(AR45,シフト記号表!$C$6:$L$47,10,FALSE()))</f>
        <v/>
      </c>
      <c r="AS46" s="97" t="str">
        <f aca="false">IF(AS45="","",VLOOKUP(AS45,シフト記号表!$C$6:$L$47,10,FALSE()))</f>
        <v/>
      </c>
      <c r="AT46" s="97" t="str">
        <f aca="false">IF(AT45="","",VLOOKUP(AT45,シフト記号表!$C$6:$L$47,10,FALSE()))</f>
        <v/>
      </c>
      <c r="AU46" s="97" t="str">
        <f aca="false">IF(AU45="","",VLOOKUP(AU45,シフト記号表!$C$6:$L$47,10,FALSE()))</f>
        <v/>
      </c>
      <c r="AV46" s="97" t="str">
        <f aca="false">IF(AV45="","",VLOOKUP(AV45,シフト記号表!$C$6:$L$47,10,FALSE()))</f>
        <v/>
      </c>
      <c r="AW46" s="97" t="str">
        <f aca="false">IF(AW45="","",VLOOKUP(AW45,シフト記号表!$C$6:$L$47,10,FALSE()))</f>
        <v/>
      </c>
      <c r="AX46" s="98" t="str">
        <f aca="false">IF(AX45="","",VLOOKUP(AX45,シフト記号表!$C$6:$L$47,10,FALSE()))</f>
        <v/>
      </c>
      <c r="AY46" s="96" t="str">
        <f aca="false">IF(AY45="","",VLOOKUP(AY45,シフト記号表!$C$6:$L$47,10,FALSE()))</f>
        <v/>
      </c>
      <c r="AZ46" s="97" t="str">
        <f aca="false">IF(AZ45="","",VLOOKUP(AZ45,シフト記号表!$C$6:$L$47,10,FALSE()))</f>
        <v/>
      </c>
      <c r="BA46" s="97" t="str">
        <f aca="false">IF(BA45="","",VLOOKUP(BA45,シフト記号表!$C$6:$L$47,10,FALSE()))</f>
        <v/>
      </c>
      <c r="BB46" s="99" t="n">
        <f aca="false">IF($BE$3="４週",SUM(W46:AX46),IF($BE$3="暦月",SUM(W46:BA46),""))</f>
        <v>0</v>
      </c>
      <c r="BC46" s="99"/>
      <c r="BD46" s="100" t="n">
        <f aca="false">IF($BE$3="４週",BB46/4,IF($BE$3="暦月",(BB46/($BE$8/7)),""))</f>
        <v>0</v>
      </c>
      <c r="BE46" s="100"/>
      <c r="BF46" s="116"/>
      <c r="BG46" s="116"/>
      <c r="BH46" s="116"/>
      <c r="BI46" s="116"/>
      <c r="BJ46" s="116"/>
    </row>
    <row r="47" customFormat="false" ht="20.25" hidden="false" customHeight="true" outlineLevel="0" collapsed="false">
      <c r="B47" s="75" t="n">
        <f aca="false">B45+1</f>
        <v>17</v>
      </c>
      <c r="C47" s="101"/>
      <c r="D47" s="101"/>
      <c r="E47" s="91"/>
      <c r="F47" s="92"/>
      <c r="G47" s="91"/>
      <c r="H47" s="92"/>
      <c r="I47" s="104"/>
      <c r="J47" s="104"/>
      <c r="K47" s="105"/>
      <c r="L47" s="105"/>
      <c r="M47" s="105"/>
      <c r="N47" s="105"/>
      <c r="O47" s="106"/>
      <c r="P47" s="106"/>
      <c r="Q47" s="106"/>
      <c r="R47" s="106"/>
      <c r="S47" s="106"/>
      <c r="T47" s="120" t="s">
        <v>34</v>
      </c>
      <c r="U47" s="121"/>
      <c r="V47" s="122"/>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1"/>
      <c r="AU47" s="111"/>
      <c r="AV47" s="111"/>
      <c r="AW47" s="111"/>
      <c r="AX47" s="112"/>
      <c r="AY47" s="110"/>
      <c r="AZ47" s="111"/>
      <c r="BA47" s="113"/>
      <c r="BB47" s="114"/>
      <c r="BC47" s="114"/>
      <c r="BD47" s="115"/>
      <c r="BE47" s="115"/>
      <c r="BF47" s="116"/>
      <c r="BG47" s="116"/>
      <c r="BH47" s="116"/>
      <c r="BI47" s="116"/>
      <c r="BJ47" s="116"/>
    </row>
    <row r="48" customFormat="false" ht="20.25" hidden="false" customHeight="true" outlineLevel="0" collapsed="false">
      <c r="B48" s="75"/>
      <c r="C48" s="101"/>
      <c r="D48" s="101"/>
      <c r="E48" s="91"/>
      <c r="F48" s="92" t="n">
        <f aca="false">C47</f>
        <v>0</v>
      </c>
      <c r="G48" s="91"/>
      <c r="H48" s="92" t="n">
        <f aca="false">I47</f>
        <v>0</v>
      </c>
      <c r="I48" s="104"/>
      <c r="J48" s="104"/>
      <c r="K48" s="105"/>
      <c r="L48" s="105"/>
      <c r="M48" s="105"/>
      <c r="N48" s="105"/>
      <c r="O48" s="106"/>
      <c r="P48" s="106"/>
      <c r="Q48" s="106"/>
      <c r="R48" s="106"/>
      <c r="S48" s="106"/>
      <c r="T48" s="117" t="s">
        <v>35</v>
      </c>
      <c r="U48" s="118"/>
      <c r="V48" s="119"/>
      <c r="W48" s="96" t="str">
        <f aca="false">IF(W47="","",VLOOKUP(W47,シフト記号表!$C$6:$L$47,10,FALSE()))</f>
        <v/>
      </c>
      <c r="X48" s="97" t="str">
        <f aca="false">IF(X47="","",VLOOKUP(X47,シフト記号表!$C$6:$L$47,10,FALSE()))</f>
        <v/>
      </c>
      <c r="Y48" s="97" t="str">
        <f aca="false">IF(Y47="","",VLOOKUP(Y47,シフト記号表!$C$6:$L$47,10,FALSE()))</f>
        <v/>
      </c>
      <c r="Z48" s="97" t="str">
        <f aca="false">IF(Z47="","",VLOOKUP(Z47,シフト記号表!$C$6:$L$47,10,FALSE()))</f>
        <v/>
      </c>
      <c r="AA48" s="97" t="str">
        <f aca="false">IF(AA47="","",VLOOKUP(AA47,シフト記号表!$C$6:$L$47,10,FALSE()))</f>
        <v/>
      </c>
      <c r="AB48" s="97" t="str">
        <f aca="false">IF(AB47="","",VLOOKUP(AB47,シフト記号表!$C$6:$L$47,10,FALSE()))</f>
        <v/>
      </c>
      <c r="AC48" s="98" t="str">
        <f aca="false">IF(AC47="","",VLOOKUP(AC47,シフト記号表!$C$6:$L$47,10,FALSE()))</f>
        <v/>
      </c>
      <c r="AD48" s="96" t="str">
        <f aca="false">IF(AD47="","",VLOOKUP(AD47,シフト記号表!$C$6:$L$47,10,FALSE()))</f>
        <v/>
      </c>
      <c r="AE48" s="97" t="str">
        <f aca="false">IF(AE47="","",VLOOKUP(AE47,シフト記号表!$C$6:$L$47,10,FALSE()))</f>
        <v/>
      </c>
      <c r="AF48" s="97" t="str">
        <f aca="false">IF(AF47="","",VLOOKUP(AF47,シフト記号表!$C$6:$L$47,10,FALSE()))</f>
        <v/>
      </c>
      <c r="AG48" s="97" t="str">
        <f aca="false">IF(AG47="","",VLOOKUP(AG47,シフト記号表!$C$6:$L$47,10,FALSE()))</f>
        <v/>
      </c>
      <c r="AH48" s="97" t="str">
        <f aca="false">IF(AH47="","",VLOOKUP(AH47,シフト記号表!$C$6:$L$47,10,FALSE()))</f>
        <v/>
      </c>
      <c r="AI48" s="97" t="str">
        <f aca="false">IF(AI47="","",VLOOKUP(AI47,シフト記号表!$C$6:$L$47,10,FALSE()))</f>
        <v/>
      </c>
      <c r="AJ48" s="98" t="str">
        <f aca="false">IF(AJ47="","",VLOOKUP(AJ47,シフト記号表!$C$6:$L$47,10,FALSE()))</f>
        <v/>
      </c>
      <c r="AK48" s="96" t="str">
        <f aca="false">IF(AK47="","",VLOOKUP(AK47,シフト記号表!$C$6:$L$47,10,FALSE()))</f>
        <v/>
      </c>
      <c r="AL48" s="97" t="str">
        <f aca="false">IF(AL47="","",VLOOKUP(AL47,シフト記号表!$C$6:$L$47,10,FALSE()))</f>
        <v/>
      </c>
      <c r="AM48" s="97" t="str">
        <f aca="false">IF(AM47="","",VLOOKUP(AM47,シフト記号表!$C$6:$L$47,10,FALSE()))</f>
        <v/>
      </c>
      <c r="AN48" s="97" t="str">
        <f aca="false">IF(AN47="","",VLOOKUP(AN47,シフト記号表!$C$6:$L$47,10,FALSE()))</f>
        <v/>
      </c>
      <c r="AO48" s="97" t="str">
        <f aca="false">IF(AO47="","",VLOOKUP(AO47,シフト記号表!$C$6:$L$47,10,FALSE()))</f>
        <v/>
      </c>
      <c r="AP48" s="97" t="str">
        <f aca="false">IF(AP47="","",VLOOKUP(AP47,シフト記号表!$C$6:$L$47,10,FALSE()))</f>
        <v/>
      </c>
      <c r="AQ48" s="98" t="str">
        <f aca="false">IF(AQ47="","",VLOOKUP(AQ47,シフト記号表!$C$6:$L$47,10,FALSE()))</f>
        <v/>
      </c>
      <c r="AR48" s="96" t="str">
        <f aca="false">IF(AR47="","",VLOOKUP(AR47,シフト記号表!$C$6:$L$47,10,FALSE()))</f>
        <v/>
      </c>
      <c r="AS48" s="97" t="str">
        <f aca="false">IF(AS47="","",VLOOKUP(AS47,シフト記号表!$C$6:$L$47,10,FALSE()))</f>
        <v/>
      </c>
      <c r="AT48" s="97" t="str">
        <f aca="false">IF(AT47="","",VLOOKUP(AT47,シフト記号表!$C$6:$L$47,10,FALSE()))</f>
        <v/>
      </c>
      <c r="AU48" s="97" t="str">
        <f aca="false">IF(AU47="","",VLOOKUP(AU47,シフト記号表!$C$6:$L$47,10,FALSE()))</f>
        <v/>
      </c>
      <c r="AV48" s="97" t="str">
        <f aca="false">IF(AV47="","",VLOOKUP(AV47,シフト記号表!$C$6:$L$47,10,FALSE()))</f>
        <v/>
      </c>
      <c r="AW48" s="97" t="str">
        <f aca="false">IF(AW47="","",VLOOKUP(AW47,シフト記号表!$C$6:$L$47,10,FALSE()))</f>
        <v/>
      </c>
      <c r="AX48" s="98" t="str">
        <f aca="false">IF(AX47="","",VLOOKUP(AX47,シフト記号表!$C$6:$L$47,10,FALSE()))</f>
        <v/>
      </c>
      <c r="AY48" s="96" t="str">
        <f aca="false">IF(AY47="","",VLOOKUP(AY47,シフト記号表!$C$6:$L$47,10,FALSE()))</f>
        <v/>
      </c>
      <c r="AZ48" s="97" t="str">
        <f aca="false">IF(AZ47="","",VLOOKUP(AZ47,シフト記号表!$C$6:$L$47,10,FALSE()))</f>
        <v/>
      </c>
      <c r="BA48" s="97" t="str">
        <f aca="false">IF(BA47="","",VLOOKUP(BA47,シフト記号表!$C$6:$L$47,10,FALSE()))</f>
        <v/>
      </c>
      <c r="BB48" s="99" t="n">
        <f aca="false">IF($BE$3="４週",SUM(W48:AX48),IF($BE$3="暦月",SUM(W48:BA48),""))</f>
        <v>0</v>
      </c>
      <c r="BC48" s="99"/>
      <c r="BD48" s="100" t="n">
        <f aca="false">IF($BE$3="４週",BB48/4,IF($BE$3="暦月",(BB48/($BE$8/7)),""))</f>
        <v>0</v>
      </c>
      <c r="BE48" s="100"/>
      <c r="BF48" s="116"/>
      <c r="BG48" s="116"/>
      <c r="BH48" s="116"/>
      <c r="BI48" s="116"/>
      <c r="BJ48" s="116"/>
    </row>
    <row r="49" customFormat="false" ht="20.25" hidden="false" customHeight="true" outlineLevel="0" collapsed="false">
      <c r="B49" s="75" t="n">
        <f aca="false">B47+1</f>
        <v>18</v>
      </c>
      <c r="C49" s="101"/>
      <c r="D49" s="101"/>
      <c r="E49" s="91"/>
      <c r="F49" s="92"/>
      <c r="G49" s="91"/>
      <c r="H49" s="92"/>
      <c r="I49" s="104"/>
      <c r="J49" s="104"/>
      <c r="K49" s="105"/>
      <c r="L49" s="105"/>
      <c r="M49" s="105"/>
      <c r="N49" s="105"/>
      <c r="O49" s="106"/>
      <c r="P49" s="106"/>
      <c r="Q49" s="106"/>
      <c r="R49" s="106"/>
      <c r="S49" s="106"/>
      <c r="T49" s="120" t="s">
        <v>34</v>
      </c>
      <c r="U49" s="121"/>
      <c r="V49" s="122"/>
      <c r="W49" s="110"/>
      <c r="X49" s="111"/>
      <c r="Y49" s="111"/>
      <c r="Z49" s="111"/>
      <c r="AA49" s="111"/>
      <c r="AB49" s="111"/>
      <c r="AC49" s="112"/>
      <c r="AD49" s="110"/>
      <c r="AE49" s="111"/>
      <c r="AF49" s="111"/>
      <c r="AG49" s="111"/>
      <c r="AH49" s="111"/>
      <c r="AI49" s="111"/>
      <c r="AJ49" s="112"/>
      <c r="AK49" s="110"/>
      <c r="AL49" s="111"/>
      <c r="AM49" s="111"/>
      <c r="AN49" s="111"/>
      <c r="AO49" s="111"/>
      <c r="AP49" s="111"/>
      <c r="AQ49" s="112"/>
      <c r="AR49" s="110"/>
      <c r="AS49" s="111"/>
      <c r="AT49" s="111"/>
      <c r="AU49" s="111"/>
      <c r="AV49" s="111"/>
      <c r="AW49" s="111"/>
      <c r="AX49" s="112"/>
      <c r="AY49" s="110"/>
      <c r="AZ49" s="111"/>
      <c r="BA49" s="113"/>
      <c r="BB49" s="114"/>
      <c r="BC49" s="114"/>
      <c r="BD49" s="115"/>
      <c r="BE49" s="115"/>
      <c r="BF49" s="116"/>
      <c r="BG49" s="116"/>
      <c r="BH49" s="116"/>
      <c r="BI49" s="116"/>
      <c r="BJ49" s="116"/>
    </row>
    <row r="50" customFormat="false" ht="20.25" hidden="false" customHeight="true" outlineLevel="0" collapsed="false">
      <c r="B50" s="75"/>
      <c r="C50" s="101"/>
      <c r="D50" s="101"/>
      <c r="E50" s="91"/>
      <c r="F50" s="92" t="n">
        <f aca="false">C49</f>
        <v>0</v>
      </c>
      <c r="G50" s="91"/>
      <c r="H50" s="92" t="n">
        <f aca="false">I49</f>
        <v>0</v>
      </c>
      <c r="I50" s="104"/>
      <c r="J50" s="104"/>
      <c r="K50" s="105"/>
      <c r="L50" s="105"/>
      <c r="M50" s="105"/>
      <c r="N50" s="105"/>
      <c r="O50" s="106"/>
      <c r="P50" s="106"/>
      <c r="Q50" s="106"/>
      <c r="R50" s="106"/>
      <c r="S50" s="106"/>
      <c r="T50" s="117" t="s">
        <v>35</v>
      </c>
      <c r="U50" s="118"/>
      <c r="V50" s="119"/>
      <c r="W50" s="96" t="str">
        <f aca="false">IF(W49="","",VLOOKUP(W49,シフト記号表!$C$6:$L$47,10,FALSE()))</f>
        <v/>
      </c>
      <c r="X50" s="97" t="str">
        <f aca="false">IF(X49="","",VLOOKUP(X49,シフト記号表!$C$6:$L$47,10,FALSE()))</f>
        <v/>
      </c>
      <c r="Y50" s="97" t="str">
        <f aca="false">IF(Y49="","",VLOOKUP(Y49,シフト記号表!$C$6:$L$47,10,FALSE()))</f>
        <v/>
      </c>
      <c r="Z50" s="97" t="str">
        <f aca="false">IF(Z49="","",VLOOKUP(Z49,シフト記号表!$C$6:$L$47,10,FALSE()))</f>
        <v/>
      </c>
      <c r="AA50" s="97" t="str">
        <f aca="false">IF(AA49="","",VLOOKUP(AA49,シフト記号表!$C$6:$L$47,10,FALSE()))</f>
        <v/>
      </c>
      <c r="AB50" s="97" t="str">
        <f aca="false">IF(AB49="","",VLOOKUP(AB49,シフト記号表!$C$6:$L$47,10,FALSE()))</f>
        <v/>
      </c>
      <c r="AC50" s="98" t="str">
        <f aca="false">IF(AC49="","",VLOOKUP(AC49,シフト記号表!$C$6:$L$47,10,FALSE()))</f>
        <v/>
      </c>
      <c r="AD50" s="96" t="str">
        <f aca="false">IF(AD49="","",VLOOKUP(AD49,シフト記号表!$C$6:$L$47,10,FALSE()))</f>
        <v/>
      </c>
      <c r="AE50" s="97" t="str">
        <f aca="false">IF(AE49="","",VLOOKUP(AE49,シフト記号表!$C$6:$L$47,10,FALSE()))</f>
        <v/>
      </c>
      <c r="AF50" s="97" t="str">
        <f aca="false">IF(AF49="","",VLOOKUP(AF49,シフト記号表!$C$6:$L$47,10,FALSE()))</f>
        <v/>
      </c>
      <c r="AG50" s="97" t="str">
        <f aca="false">IF(AG49="","",VLOOKUP(AG49,シフト記号表!$C$6:$L$47,10,FALSE()))</f>
        <v/>
      </c>
      <c r="AH50" s="97" t="str">
        <f aca="false">IF(AH49="","",VLOOKUP(AH49,シフト記号表!$C$6:$L$47,10,FALSE()))</f>
        <v/>
      </c>
      <c r="AI50" s="97" t="str">
        <f aca="false">IF(AI49="","",VLOOKUP(AI49,シフト記号表!$C$6:$L$47,10,FALSE()))</f>
        <v/>
      </c>
      <c r="AJ50" s="98" t="str">
        <f aca="false">IF(AJ49="","",VLOOKUP(AJ49,シフト記号表!$C$6:$L$47,10,FALSE()))</f>
        <v/>
      </c>
      <c r="AK50" s="96" t="str">
        <f aca="false">IF(AK49="","",VLOOKUP(AK49,シフト記号表!$C$6:$L$47,10,FALSE()))</f>
        <v/>
      </c>
      <c r="AL50" s="97" t="str">
        <f aca="false">IF(AL49="","",VLOOKUP(AL49,シフト記号表!$C$6:$L$47,10,FALSE()))</f>
        <v/>
      </c>
      <c r="AM50" s="97" t="str">
        <f aca="false">IF(AM49="","",VLOOKUP(AM49,シフト記号表!$C$6:$L$47,10,FALSE()))</f>
        <v/>
      </c>
      <c r="AN50" s="97" t="str">
        <f aca="false">IF(AN49="","",VLOOKUP(AN49,シフト記号表!$C$6:$L$47,10,FALSE()))</f>
        <v/>
      </c>
      <c r="AO50" s="97" t="str">
        <f aca="false">IF(AO49="","",VLOOKUP(AO49,シフト記号表!$C$6:$L$47,10,FALSE()))</f>
        <v/>
      </c>
      <c r="AP50" s="97" t="str">
        <f aca="false">IF(AP49="","",VLOOKUP(AP49,シフト記号表!$C$6:$L$47,10,FALSE()))</f>
        <v/>
      </c>
      <c r="AQ50" s="98" t="str">
        <f aca="false">IF(AQ49="","",VLOOKUP(AQ49,シフト記号表!$C$6:$L$47,10,FALSE()))</f>
        <v/>
      </c>
      <c r="AR50" s="96" t="str">
        <f aca="false">IF(AR49="","",VLOOKUP(AR49,シフト記号表!$C$6:$L$47,10,FALSE()))</f>
        <v/>
      </c>
      <c r="AS50" s="97" t="str">
        <f aca="false">IF(AS49="","",VLOOKUP(AS49,シフト記号表!$C$6:$L$47,10,FALSE()))</f>
        <v/>
      </c>
      <c r="AT50" s="97" t="str">
        <f aca="false">IF(AT49="","",VLOOKUP(AT49,シフト記号表!$C$6:$L$47,10,FALSE()))</f>
        <v/>
      </c>
      <c r="AU50" s="97" t="str">
        <f aca="false">IF(AU49="","",VLOOKUP(AU49,シフト記号表!$C$6:$L$47,10,FALSE()))</f>
        <v/>
      </c>
      <c r="AV50" s="97" t="str">
        <f aca="false">IF(AV49="","",VLOOKUP(AV49,シフト記号表!$C$6:$L$47,10,FALSE()))</f>
        <v/>
      </c>
      <c r="AW50" s="97" t="str">
        <f aca="false">IF(AW49="","",VLOOKUP(AW49,シフト記号表!$C$6:$L$47,10,FALSE()))</f>
        <v/>
      </c>
      <c r="AX50" s="98" t="str">
        <f aca="false">IF(AX49="","",VLOOKUP(AX49,シフト記号表!$C$6:$L$47,10,FALSE()))</f>
        <v/>
      </c>
      <c r="AY50" s="96" t="str">
        <f aca="false">IF(AY49="","",VLOOKUP(AY49,シフト記号表!$C$6:$L$47,10,FALSE()))</f>
        <v/>
      </c>
      <c r="AZ50" s="97" t="str">
        <f aca="false">IF(AZ49="","",VLOOKUP(AZ49,シフト記号表!$C$6:$L$47,10,FALSE()))</f>
        <v/>
      </c>
      <c r="BA50" s="97" t="str">
        <f aca="false">IF(BA49="","",VLOOKUP(BA49,シフト記号表!$C$6:$L$47,10,FALSE()))</f>
        <v/>
      </c>
      <c r="BB50" s="99" t="n">
        <f aca="false">IF($BE$3="４週",SUM(W50:AX50),IF($BE$3="暦月",SUM(W50:BA50),""))</f>
        <v>0</v>
      </c>
      <c r="BC50" s="99"/>
      <c r="BD50" s="100" t="n">
        <f aca="false">IF($BE$3="４週",BB50/4,IF($BE$3="暦月",(BB50/($BE$8/7)),""))</f>
        <v>0</v>
      </c>
      <c r="BE50" s="100"/>
      <c r="BF50" s="116"/>
      <c r="BG50" s="116"/>
      <c r="BH50" s="116"/>
      <c r="BI50" s="116"/>
      <c r="BJ50" s="116"/>
    </row>
    <row r="51" customFormat="false" ht="20.25" hidden="false" customHeight="true" outlineLevel="0" collapsed="false">
      <c r="B51" s="75" t="n">
        <f aca="false">B49+1</f>
        <v>19</v>
      </c>
      <c r="C51" s="101"/>
      <c r="D51" s="101"/>
      <c r="E51" s="102"/>
      <c r="F51" s="103"/>
      <c r="G51" s="102"/>
      <c r="H51" s="103"/>
      <c r="I51" s="104"/>
      <c r="J51" s="104"/>
      <c r="K51" s="105"/>
      <c r="L51" s="105"/>
      <c r="M51" s="105"/>
      <c r="N51" s="105"/>
      <c r="O51" s="106"/>
      <c r="P51" s="106"/>
      <c r="Q51" s="106"/>
      <c r="R51" s="106"/>
      <c r="S51" s="106"/>
      <c r="T51" s="107" t="s">
        <v>34</v>
      </c>
      <c r="U51" s="108"/>
      <c r="V51" s="109"/>
      <c r="W51" s="110"/>
      <c r="X51" s="111"/>
      <c r="Y51" s="111"/>
      <c r="Z51" s="111"/>
      <c r="AA51" s="111"/>
      <c r="AB51" s="111"/>
      <c r="AC51" s="112"/>
      <c r="AD51" s="110"/>
      <c r="AE51" s="111"/>
      <c r="AF51" s="111"/>
      <c r="AG51" s="111"/>
      <c r="AH51" s="111"/>
      <c r="AI51" s="111"/>
      <c r="AJ51" s="112"/>
      <c r="AK51" s="110"/>
      <c r="AL51" s="111"/>
      <c r="AM51" s="111"/>
      <c r="AN51" s="111"/>
      <c r="AO51" s="111"/>
      <c r="AP51" s="111"/>
      <c r="AQ51" s="112"/>
      <c r="AR51" s="110"/>
      <c r="AS51" s="111"/>
      <c r="AT51" s="111"/>
      <c r="AU51" s="111"/>
      <c r="AV51" s="111"/>
      <c r="AW51" s="111"/>
      <c r="AX51" s="112"/>
      <c r="AY51" s="110"/>
      <c r="AZ51" s="111"/>
      <c r="BA51" s="113"/>
      <c r="BB51" s="114"/>
      <c r="BC51" s="114"/>
      <c r="BD51" s="115"/>
      <c r="BE51" s="115"/>
      <c r="BF51" s="116"/>
      <c r="BG51" s="116"/>
      <c r="BH51" s="116"/>
      <c r="BI51" s="116"/>
      <c r="BJ51" s="116"/>
    </row>
    <row r="52" customFormat="false" ht="20.25" hidden="false" customHeight="true" outlineLevel="0" collapsed="false">
      <c r="B52" s="75"/>
      <c r="C52" s="101"/>
      <c r="D52" s="101"/>
      <c r="E52" s="91"/>
      <c r="F52" s="92" t="n">
        <f aca="false">C51</f>
        <v>0</v>
      </c>
      <c r="G52" s="91"/>
      <c r="H52" s="92" t="n">
        <f aca="false">I51</f>
        <v>0</v>
      </c>
      <c r="I52" s="104"/>
      <c r="J52" s="104"/>
      <c r="K52" s="105"/>
      <c r="L52" s="105"/>
      <c r="M52" s="105"/>
      <c r="N52" s="105"/>
      <c r="O52" s="106"/>
      <c r="P52" s="106"/>
      <c r="Q52" s="106"/>
      <c r="R52" s="106"/>
      <c r="S52" s="106"/>
      <c r="T52" s="117" t="s">
        <v>35</v>
      </c>
      <c r="U52" s="94"/>
      <c r="V52" s="95"/>
      <c r="W52" s="96" t="str">
        <f aca="false">IF(W51="","",VLOOKUP(W51,シフト記号表!$C$6:$L$47,10,FALSE()))</f>
        <v/>
      </c>
      <c r="X52" s="97" t="str">
        <f aca="false">IF(X51="","",VLOOKUP(X51,シフト記号表!$C$6:$L$47,10,FALSE()))</f>
        <v/>
      </c>
      <c r="Y52" s="97" t="str">
        <f aca="false">IF(Y51="","",VLOOKUP(Y51,シフト記号表!$C$6:$L$47,10,FALSE()))</f>
        <v/>
      </c>
      <c r="Z52" s="97" t="str">
        <f aca="false">IF(Z51="","",VLOOKUP(Z51,シフト記号表!$C$6:$L$47,10,FALSE()))</f>
        <v/>
      </c>
      <c r="AA52" s="97" t="str">
        <f aca="false">IF(AA51="","",VLOOKUP(AA51,シフト記号表!$C$6:$L$47,10,FALSE()))</f>
        <v/>
      </c>
      <c r="AB52" s="97" t="str">
        <f aca="false">IF(AB51="","",VLOOKUP(AB51,シフト記号表!$C$6:$L$47,10,FALSE()))</f>
        <v/>
      </c>
      <c r="AC52" s="98" t="str">
        <f aca="false">IF(AC51="","",VLOOKUP(AC51,シフト記号表!$C$6:$L$47,10,FALSE()))</f>
        <v/>
      </c>
      <c r="AD52" s="96" t="str">
        <f aca="false">IF(AD51="","",VLOOKUP(AD51,シフト記号表!$C$6:$L$47,10,FALSE()))</f>
        <v/>
      </c>
      <c r="AE52" s="97" t="str">
        <f aca="false">IF(AE51="","",VLOOKUP(AE51,シフト記号表!$C$6:$L$47,10,FALSE()))</f>
        <v/>
      </c>
      <c r="AF52" s="97" t="str">
        <f aca="false">IF(AF51="","",VLOOKUP(AF51,シフト記号表!$C$6:$L$47,10,FALSE()))</f>
        <v/>
      </c>
      <c r="AG52" s="97" t="str">
        <f aca="false">IF(AG51="","",VLOOKUP(AG51,シフト記号表!$C$6:$L$47,10,FALSE()))</f>
        <v/>
      </c>
      <c r="AH52" s="97" t="str">
        <f aca="false">IF(AH51="","",VLOOKUP(AH51,シフト記号表!$C$6:$L$47,10,FALSE()))</f>
        <v/>
      </c>
      <c r="AI52" s="97" t="str">
        <f aca="false">IF(AI51="","",VLOOKUP(AI51,シフト記号表!$C$6:$L$47,10,FALSE()))</f>
        <v/>
      </c>
      <c r="AJ52" s="98" t="str">
        <f aca="false">IF(AJ51="","",VLOOKUP(AJ51,シフト記号表!$C$6:$L$47,10,FALSE()))</f>
        <v/>
      </c>
      <c r="AK52" s="96" t="str">
        <f aca="false">IF(AK51="","",VLOOKUP(AK51,シフト記号表!$C$6:$L$47,10,FALSE()))</f>
        <v/>
      </c>
      <c r="AL52" s="97" t="str">
        <f aca="false">IF(AL51="","",VLOOKUP(AL51,シフト記号表!$C$6:$L$47,10,FALSE()))</f>
        <v/>
      </c>
      <c r="AM52" s="97" t="str">
        <f aca="false">IF(AM51="","",VLOOKUP(AM51,シフト記号表!$C$6:$L$47,10,FALSE()))</f>
        <v/>
      </c>
      <c r="AN52" s="97" t="str">
        <f aca="false">IF(AN51="","",VLOOKUP(AN51,シフト記号表!$C$6:$L$47,10,FALSE()))</f>
        <v/>
      </c>
      <c r="AO52" s="97" t="str">
        <f aca="false">IF(AO51="","",VLOOKUP(AO51,シフト記号表!$C$6:$L$47,10,FALSE()))</f>
        <v/>
      </c>
      <c r="AP52" s="97" t="str">
        <f aca="false">IF(AP51="","",VLOOKUP(AP51,シフト記号表!$C$6:$L$47,10,FALSE()))</f>
        <v/>
      </c>
      <c r="AQ52" s="98" t="str">
        <f aca="false">IF(AQ51="","",VLOOKUP(AQ51,シフト記号表!$C$6:$L$47,10,FALSE()))</f>
        <v/>
      </c>
      <c r="AR52" s="96" t="str">
        <f aca="false">IF(AR51="","",VLOOKUP(AR51,シフト記号表!$C$6:$L$47,10,FALSE()))</f>
        <v/>
      </c>
      <c r="AS52" s="97" t="str">
        <f aca="false">IF(AS51="","",VLOOKUP(AS51,シフト記号表!$C$6:$L$47,10,FALSE()))</f>
        <v/>
      </c>
      <c r="AT52" s="97" t="str">
        <f aca="false">IF(AT51="","",VLOOKUP(AT51,シフト記号表!$C$6:$L$47,10,FALSE()))</f>
        <v/>
      </c>
      <c r="AU52" s="97" t="str">
        <f aca="false">IF(AU51="","",VLOOKUP(AU51,シフト記号表!$C$6:$L$47,10,FALSE()))</f>
        <v/>
      </c>
      <c r="AV52" s="97" t="str">
        <f aca="false">IF(AV51="","",VLOOKUP(AV51,シフト記号表!$C$6:$L$47,10,FALSE()))</f>
        <v/>
      </c>
      <c r="AW52" s="97" t="str">
        <f aca="false">IF(AW51="","",VLOOKUP(AW51,シフト記号表!$C$6:$L$47,10,FALSE()))</f>
        <v/>
      </c>
      <c r="AX52" s="98" t="str">
        <f aca="false">IF(AX51="","",VLOOKUP(AX51,シフト記号表!$C$6:$L$47,10,FALSE()))</f>
        <v/>
      </c>
      <c r="AY52" s="96" t="str">
        <f aca="false">IF(AY51="","",VLOOKUP(AY51,シフト記号表!$C$6:$L$47,10,FALSE()))</f>
        <v/>
      </c>
      <c r="AZ52" s="97" t="str">
        <f aca="false">IF(AZ51="","",VLOOKUP(AZ51,シフト記号表!$C$6:$L$47,10,FALSE()))</f>
        <v/>
      </c>
      <c r="BA52" s="97" t="str">
        <f aca="false">IF(BA51="","",VLOOKUP(BA51,シフト記号表!$C$6:$L$47,10,FALSE()))</f>
        <v/>
      </c>
      <c r="BB52" s="99" t="n">
        <f aca="false">IF($BE$3="４週",SUM(W52:AX52),IF($BE$3="暦月",SUM(W52:BA52),""))</f>
        <v>0</v>
      </c>
      <c r="BC52" s="99"/>
      <c r="BD52" s="100" t="n">
        <f aca="false">IF($BE$3="４週",BB52/4,IF($BE$3="暦月",(BB52/($BE$8/7)),""))</f>
        <v>0</v>
      </c>
      <c r="BE52" s="100"/>
      <c r="BF52" s="116"/>
      <c r="BG52" s="116"/>
      <c r="BH52" s="116"/>
      <c r="BI52" s="116"/>
      <c r="BJ52" s="116"/>
    </row>
    <row r="53" customFormat="false" ht="20.25" hidden="false" customHeight="true" outlineLevel="0" collapsed="false">
      <c r="B53" s="75" t="n">
        <f aca="false">B51+1</f>
        <v>20</v>
      </c>
      <c r="C53" s="101"/>
      <c r="D53" s="101"/>
      <c r="E53" s="102"/>
      <c r="F53" s="103"/>
      <c r="G53" s="102"/>
      <c r="H53" s="103"/>
      <c r="I53" s="104"/>
      <c r="J53" s="104"/>
      <c r="K53" s="105"/>
      <c r="L53" s="105"/>
      <c r="M53" s="105"/>
      <c r="N53" s="105"/>
      <c r="O53" s="106"/>
      <c r="P53" s="106"/>
      <c r="Q53" s="106"/>
      <c r="R53" s="106"/>
      <c r="S53" s="106"/>
      <c r="T53" s="107" t="s">
        <v>34</v>
      </c>
      <c r="U53" s="108"/>
      <c r="V53" s="109"/>
      <c r="W53" s="110"/>
      <c r="X53" s="111"/>
      <c r="Y53" s="111"/>
      <c r="Z53" s="111"/>
      <c r="AA53" s="111"/>
      <c r="AB53" s="111"/>
      <c r="AC53" s="112"/>
      <c r="AD53" s="110"/>
      <c r="AE53" s="111"/>
      <c r="AF53" s="111"/>
      <c r="AG53" s="111"/>
      <c r="AH53" s="111"/>
      <c r="AI53" s="111"/>
      <c r="AJ53" s="112"/>
      <c r="AK53" s="110"/>
      <c r="AL53" s="111"/>
      <c r="AM53" s="111"/>
      <c r="AN53" s="111"/>
      <c r="AO53" s="111"/>
      <c r="AP53" s="111"/>
      <c r="AQ53" s="112"/>
      <c r="AR53" s="110"/>
      <c r="AS53" s="111"/>
      <c r="AT53" s="111"/>
      <c r="AU53" s="111"/>
      <c r="AV53" s="111"/>
      <c r="AW53" s="111"/>
      <c r="AX53" s="112"/>
      <c r="AY53" s="110"/>
      <c r="AZ53" s="111"/>
      <c r="BA53" s="113"/>
      <c r="BB53" s="114"/>
      <c r="BC53" s="114"/>
      <c r="BD53" s="115"/>
      <c r="BE53" s="115"/>
      <c r="BF53" s="116"/>
      <c r="BG53" s="116"/>
      <c r="BH53" s="116"/>
      <c r="BI53" s="116"/>
      <c r="BJ53" s="116"/>
    </row>
    <row r="54" customFormat="false" ht="20.25" hidden="false" customHeight="true" outlineLevel="0" collapsed="false">
      <c r="B54" s="75"/>
      <c r="C54" s="101"/>
      <c r="D54" s="101"/>
      <c r="E54" s="91"/>
      <c r="F54" s="92" t="n">
        <f aca="false">C53</f>
        <v>0</v>
      </c>
      <c r="G54" s="91"/>
      <c r="H54" s="92" t="n">
        <f aca="false">I53</f>
        <v>0</v>
      </c>
      <c r="I54" s="104"/>
      <c r="J54" s="104"/>
      <c r="K54" s="105"/>
      <c r="L54" s="105"/>
      <c r="M54" s="105"/>
      <c r="N54" s="105"/>
      <c r="O54" s="106"/>
      <c r="P54" s="106"/>
      <c r="Q54" s="106"/>
      <c r="R54" s="106"/>
      <c r="S54" s="106"/>
      <c r="T54" s="117" t="s">
        <v>35</v>
      </c>
      <c r="U54" s="118"/>
      <c r="V54" s="119"/>
      <c r="W54" s="96" t="str">
        <f aca="false">IF(W53="","",VLOOKUP(W53,シフト記号表!$C$6:$L$47,10,FALSE()))</f>
        <v/>
      </c>
      <c r="X54" s="97" t="str">
        <f aca="false">IF(X53="","",VLOOKUP(X53,シフト記号表!$C$6:$L$47,10,FALSE()))</f>
        <v/>
      </c>
      <c r="Y54" s="97" t="str">
        <f aca="false">IF(Y53="","",VLOOKUP(Y53,シフト記号表!$C$6:$L$47,10,FALSE()))</f>
        <v/>
      </c>
      <c r="Z54" s="97" t="str">
        <f aca="false">IF(Z53="","",VLOOKUP(Z53,シフト記号表!$C$6:$L$47,10,FALSE()))</f>
        <v/>
      </c>
      <c r="AA54" s="97" t="str">
        <f aca="false">IF(AA53="","",VLOOKUP(AA53,シフト記号表!$C$6:$L$47,10,FALSE()))</f>
        <v/>
      </c>
      <c r="AB54" s="97" t="str">
        <f aca="false">IF(AB53="","",VLOOKUP(AB53,シフト記号表!$C$6:$L$47,10,FALSE()))</f>
        <v/>
      </c>
      <c r="AC54" s="98" t="str">
        <f aca="false">IF(AC53="","",VLOOKUP(AC53,シフト記号表!$C$6:$L$47,10,FALSE()))</f>
        <v/>
      </c>
      <c r="AD54" s="96" t="str">
        <f aca="false">IF(AD53="","",VLOOKUP(AD53,シフト記号表!$C$6:$L$47,10,FALSE()))</f>
        <v/>
      </c>
      <c r="AE54" s="97" t="str">
        <f aca="false">IF(AE53="","",VLOOKUP(AE53,シフト記号表!$C$6:$L$47,10,FALSE()))</f>
        <v/>
      </c>
      <c r="AF54" s="97" t="str">
        <f aca="false">IF(AF53="","",VLOOKUP(AF53,シフト記号表!$C$6:$L$47,10,FALSE()))</f>
        <v/>
      </c>
      <c r="AG54" s="97" t="str">
        <f aca="false">IF(AG53="","",VLOOKUP(AG53,シフト記号表!$C$6:$L$47,10,FALSE()))</f>
        <v/>
      </c>
      <c r="AH54" s="97" t="str">
        <f aca="false">IF(AH53="","",VLOOKUP(AH53,シフト記号表!$C$6:$L$47,10,FALSE()))</f>
        <v/>
      </c>
      <c r="AI54" s="97" t="str">
        <f aca="false">IF(AI53="","",VLOOKUP(AI53,シフト記号表!$C$6:$L$47,10,FALSE()))</f>
        <v/>
      </c>
      <c r="AJ54" s="98" t="str">
        <f aca="false">IF(AJ53="","",VLOOKUP(AJ53,シフト記号表!$C$6:$L$47,10,FALSE()))</f>
        <v/>
      </c>
      <c r="AK54" s="96" t="str">
        <f aca="false">IF(AK53="","",VLOOKUP(AK53,シフト記号表!$C$6:$L$47,10,FALSE()))</f>
        <v/>
      </c>
      <c r="AL54" s="97" t="str">
        <f aca="false">IF(AL53="","",VLOOKUP(AL53,シフト記号表!$C$6:$L$47,10,FALSE()))</f>
        <v/>
      </c>
      <c r="AM54" s="97" t="str">
        <f aca="false">IF(AM53="","",VLOOKUP(AM53,シフト記号表!$C$6:$L$47,10,FALSE()))</f>
        <v/>
      </c>
      <c r="AN54" s="97" t="str">
        <f aca="false">IF(AN53="","",VLOOKUP(AN53,シフト記号表!$C$6:$L$47,10,FALSE()))</f>
        <v/>
      </c>
      <c r="AO54" s="97" t="str">
        <f aca="false">IF(AO53="","",VLOOKUP(AO53,シフト記号表!$C$6:$L$47,10,FALSE()))</f>
        <v/>
      </c>
      <c r="AP54" s="97" t="str">
        <f aca="false">IF(AP53="","",VLOOKUP(AP53,シフト記号表!$C$6:$L$47,10,FALSE()))</f>
        <v/>
      </c>
      <c r="AQ54" s="98" t="str">
        <f aca="false">IF(AQ53="","",VLOOKUP(AQ53,シフト記号表!$C$6:$L$47,10,FALSE()))</f>
        <v/>
      </c>
      <c r="AR54" s="96" t="str">
        <f aca="false">IF(AR53="","",VLOOKUP(AR53,シフト記号表!$C$6:$L$47,10,FALSE()))</f>
        <v/>
      </c>
      <c r="AS54" s="97" t="str">
        <f aca="false">IF(AS53="","",VLOOKUP(AS53,シフト記号表!$C$6:$L$47,10,FALSE()))</f>
        <v/>
      </c>
      <c r="AT54" s="97" t="str">
        <f aca="false">IF(AT53="","",VLOOKUP(AT53,シフト記号表!$C$6:$L$47,10,FALSE()))</f>
        <v/>
      </c>
      <c r="AU54" s="97" t="str">
        <f aca="false">IF(AU53="","",VLOOKUP(AU53,シフト記号表!$C$6:$L$47,10,FALSE()))</f>
        <v/>
      </c>
      <c r="AV54" s="97" t="str">
        <f aca="false">IF(AV53="","",VLOOKUP(AV53,シフト記号表!$C$6:$L$47,10,FALSE()))</f>
        <v/>
      </c>
      <c r="AW54" s="97" t="str">
        <f aca="false">IF(AW53="","",VLOOKUP(AW53,シフト記号表!$C$6:$L$47,10,FALSE()))</f>
        <v/>
      </c>
      <c r="AX54" s="98" t="str">
        <f aca="false">IF(AX53="","",VLOOKUP(AX53,シフト記号表!$C$6:$L$47,10,FALSE()))</f>
        <v/>
      </c>
      <c r="AY54" s="96" t="str">
        <f aca="false">IF(AY53="","",VLOOKUP(AY53,シフト記号表!$C$6:$L$47,10,FALSE()))</f>
        <v/>
      </c>
      <c r="AZ54" s="97" t="str">
        <f aca="false">IF(AZ53="","",VLOOKUP(AZ53,シフト記号表!$C$6:$L$47,10,FALSE()))</f>
        <v/>
      </c>
      <c r="BA54" s="97" t="str">
        <f aca="false">IF(BA53="","",VLOOKUP(BA53,シフト記号表!$C$6:$L$47,10,FALSE()))</f>
        <v/>
      </c>
      <c r="BB54" s="99" t="n">
        <f aca="false">IF($BE$3="４週",SUM(W54:AX54),IF($BE$3="暦月",SUM(W54:BA54),""))</f>
        <v>0</v>
      </c>
      <c r="BC54" s="99"/>
      <c r="BD54" s="100" t="n">
        <f aca="false">IF($BE$3="４週",BB54/4,IF($BE$3="暦月",(BB54/($BE$8/7)),""))</f>
        <v>0</v>
      </c>
      <c r="BE54" s="100"/>
      <c r="BF54" s="116"/>
      <c r="BG54" s="116"/>
      <c r="BH54" s="116"/>
      <c r="BI54" s="116"/>
      <c r="BJ54" s="116"/>
    </row>
    <row r="55" customFormat="false" ht="20.25" hidden="false" customHeight="true" outlineLevel="0" collapsed="false">
      <c r="B55" s="75" t="n">
        <f aca="false">B53+1</f>
        <v>21</v>
      </c>
      <c r="C55" s="101"/>
      <c r="D55" s="101"/>
      <c r="E55" s="91"/>
      <c r="F55" s="92"/>
      <c r="G55" s="91"/>
      <c r="H55" s="92"/>
      <c r="I55" s="104"/>
      <c r="J55" s="104"/>
      <c r="K55" s="105"/>
      <c r="L55" s="105"/>
      <c r="M55" s="105"/>
      <c r="N55" s="105"/>
      <c r="O55" s="106"/>
      <c r="P55" s="106"/>
      <c r="Q55" s="106"/>
      <c r="R55" s="106"/>
      <c r="S55" s="106"/>
      <c r="T55" s="120" t="s">
        <v>34</v>
      </c>
      <c r="U55" s="121"/>
      <c r="V55" s="122"/>
      <c r="W55" s="110"/>
      <c r="X55" s="111"/>
      <c r="Y55" s="111"/>
      <c r="Z55" s="111"/>
      <c r="AA55" s="111"/>
      <c r="AB55" s="111"/>
      <c r="AC55" s="112"/>
      <c r="AD55" s="110"/>
      <c r="AE55" s="111"/>
      <c r="AF55" s="111"/>
      <c r="AG55" s="111"/>
      <c r="AH55" s="111"/>
      <c r="AI55" s="111"/>
      <c r="AJ55" s="112"/>
      <c r="AK55" s="110"/>
      <c r="AL55" s="111"/>
      <c r="AM55" s="111"/>
      <c r="AN55" s="111"/>
      <c r="AO55" s="111"/>
      <c r="AP55" s="111"/>
      <c r="AQ55" s="112"/>
      <c r="AR55" s="110"/>
      <c r="AS55" s="111"/>
      <c r="AT55" s="111"/>
      <c r="AU55" s="111"/>
      <c r="AV55" s="111"/>
      <c r="AW55" s="111"/>
      <c r="AX55" s="112"/>
      <c r="AY55" s="110"/>
      <c r="AZ55" s="111"/>
      <c r="BA55" s="113"/>
      <c r="BB55" s="114"/>
      <c r="BC55" s="114"/>
      <c r="BD55" s="115"/>
      <c r="BE55" s="115"/>
      <c r="BF55" s="116"/>
      <c r="BG55" s="116"/>
      <c r="BH55" s="116"/>
      <c r="BI55" s="116"/>
      <c r="BJ55" s="116"/>
    </row>
    <row r="56" customFormat="false" ht="20.25" hidden="false" customHeight="true" outlineLevel="0" collapsed="false">
      <c r="B56" s="75"/>
      <c r="C56" s="101"/>
      <c r="D56" s="101"/>
      <c r="E56" s="91"/>
      <c r="F56" s="92" t="n">
        <f aca="false">C55</f>
        <v>0</v>
      </c>
      <c r="G56" s="91"/>
      <c r="H56" s="92" t="n">
        <f aca="false">I55</f>
        <v>0</v>
      </c>
      <c r="I56" s="104"/>
      <c r="J56" s="104"/>
      <c r="K56" s="105"/>
      <c r="L56" s="105"/>
      <c r="M56" s="105"/>
      <c r="N56" s="105"/>
      <c r="O56" s="106"/>
      <c r="P56" s="106"/>
      <c r="Q56" s="106"/>
      <c r="R56" s="106"/>
      <c r="S56" s="106"/>
      <c r="T56" s="117" t="s">
        <v>35</v>
      </c>
      <c r="U56" s="118"/>
      <c r="V56" s="119"/>
      <c r="W56" s="96" t="str">
        <f aca="false">IF(W55="","",VLOOKUP(W55,シフト記号表!$C$6:$L$47,10,FALSE()))</f>
        <v/>
      </c>
      <c r="X56" s="97" t="str">
        <f aca="false">IF(X55="","",VLOOKUP(X55,シフト記号表!$C$6:$L$47,10,FALSE()))</f>
        <v/>
      </c>
      <c r="Y56" s="97" t="str">
        <f aca="false">IF(Y55="","",VLOOKUP(Y55,シフト記号表!$C$6:$L$47,10,FALSE()))</f>
        <v/>
      </c>
      <c r="Z56" s="97" t="str">
        <f aca="false">IF(Z55="","",VLOOKUP(Z55,シフト記号表!$C$6:$L$47,10,FALSE()))</f>
        <v/>
      </c>
      <c r="AA56" s="97" t="str">
        <f aca="false">IF(AA55="","",VLOOKUP(AA55,シフト記号表!$C$6:$L$47,10,FALSE()))</f>
        <v/>
      </c>
      <c r="AB56" s="97" t="str">
        <f aca="false">IF(AB55="","",VLOOKUP(AB55,シフト記号表!$C$6:$L$47,10,FALSE()))</f>
        <v/>
      </c>
      <c r="AC56" s="98" t="str">
        <f aca="false">IF(AC55="","",VLOOKUP(AC55,シフト記号表!$C$6:$L$47,10,FALSE()))</f>
        <v/>
      </c>
      <c r="AD56" s="96" t="str">
        <f aca="false">IF(AD55="","",VLOOKUP(AD55,シフト記号表!$C$6:$L$47,10,FALSE()))</f>
        <v/>
      </c>
      <c r="AE56" s="97" t="str">
        <f aca="false">IF(AE55="","",VLOOKUP(AE55,シフト記号表!$C$6:$L$47,10,FALSE()))</f>
        <v/>
      </c>
      <c r="AF56" s="97" t="str">
        <f aca="false">IF(AF55="","",VLOOKUP(AF55,シフト記号表!$C$6:$L$47,10,FALSE()))</f>
        <v/>
      </c>
      <c r="AG56" s="97" t="str">
        <f aca="false">IF(AG55="","",VLOOKUP(AG55,シフト記号表!$C$6:$L$47,10,FALSE()))</f>
        <v/>
      </c>
      <c r="AH56" s="97" t="str">
        <f aca="false">IF(AH55="","",VLOOKUP(AH55,シフト記号表!$C$6:$L$47,10,FALSE()))</f>
        <v/>
      </c>
      <c r="AI56" s="97" t="str">
        <f aca="false">IF(AI55="","",VLOOKUP(AI55,シフト記号表!$C$6:$L$47,10,FALSE()))</f>
        <v/>
      </c>
      <c r="AJ56" s="98" t="str">
        <f aca="false">IF(AJ55="","",VLOOKUP(AJ55,シフト記号表!$C$6:$L$47,10,FALSE()))</f>
        <v/>
      </c>
      <c r="AK56" s="96" t="str">
        <f aca="false">IF(AK55="","",VLOOKUP(AK55,シフト記号表!$C$6:$L$47,10,FALSE()))</f>
        <v/>
      </c>
      <c r="AL56" s="97" t="str">
        <f aca="false">IF(AL55="","",VLOOKUP(AL55,シフト記号表!$C$6:$L$47,10,FALSE()))</f>
        <v/>
      </c>
      <c r="AM56" s="97" t="str">
        <f aca="false">IF(AM55="","",VLOOKUP(AM55,シフト記号表!$C$6:$L$47,10,FALSE()))</f>
        <v/>
      </c>
      <c r="AN56" s="97" t="str">
        <f aca="false">IF(AN55="","",VLOOKUP(AN55,シフト記号表!$C$6:$L$47,10,FALSE()))</f>
        <v/>
      </c>
      <c r="AO56" s="97" t="str">
        <f aca="false">IF(AO55="","",VLOOKUP(AO55,シフト記号表!$C$6:$L$47,10,FALSE()))</f>
        <v/>
      </c>
      <c r="AP56" s="97" t="str">
        <f aca="false">IF(AP55="","",VLOOKUP(AP55,シフト記号表!$C$6:$L$47,10,FALSE()))</f>
        <v/>
      </c>
      <c r="AQ56" s="98" t="str">
        <f aca="false">IF(AQ55="","",VLOOKUP(AQ55,シフト記号表!$C$6:$L$47,10,FALSE()))</f>
        <v/>
      </c>
      <c r="AR56" s="96" t="str">
        <f aca="false">IF(AR55="","",VLOOKUP(AR55,シフト記号表!$C$6:$L$47,10,FALSE()))</f>
        <v/>
      </c>
      <c r="AS56" s="97" t="str">
        <f aca="false">IF(AS55="","",VLOOKUP(AS55,シフト記号表!$C$6:$L$47,10,FALSE()))</f>
        <v/>
      </c>
      <c r="AT56" s="97" t="str">
        <f aca="false">IF(AT55="","",VLOOKUP(AT55,シフト記号表!$C$6:$L$47,10,FALSE()))</f>
        <v/>
      </c>
      <c r="AU56" s="97" t="str">
        <f aca="false">IF(AU55="","",VLOOKUP(AU55,シフト記号表!$C$6:$L$47,10,FALSE()))</f>
        <v/>
      </c>
      <c r="AV56" s="97" t="str">
        <f aca="false">IF(AV55="","",VLOOKUP(AV55,シフト記号表!$C$6:$L$47,10,FALSE()))</f>
        <v/>
      </c>
      <c r="AW56" s="97" t="str">
        <f aca="false">IF(AW55="","",VLOOKUP(AW55,シフト記号表!$C$6:$L$47,10,FALSE()))</f>
        <v/>
      </c>
      <c r="AX56" s="98" t="str">
        <f aca="false">IF(AX55="","",VLOOKUP(AX55,シフト記号表!$C$6:$L$47,10,FALSE()))</f>
        <v/>
      </c>
      <c r="AY56" s="96" t="str">
        <f aca="false">IF(AY55="","",VLOOKUP(AY55,シフト記号表!$C$6:$L$47,10,FALSE()))</f>
        <v/>
      </c>
      <c r="AZ56" s="97" t="str">
        <f aca="false">IF(AZ55="","",VLOOKUP(AZ55,シフト記号表!$C$6:$L$47,10,FALSE()))</f>
        <v/>
      </c>
      <c r="BA56" s="97" t="str">
        <f aca="false">IF(BA55="","",VLOOKUP(BA55,シフト記号表!$C$6:$L$47,10,FALSE()))</f>
        <v/>
      </c>
      <c r="BB56" s="99" t="n">
        <f aca="false">IF($BE$3="４週",SUM(W56:AX56),IF($BE$3="暦月",SUM(W56:BA56),""))</f>
        <v>0</v>
      </c>
      <c r="BC56" s="99"/>
      <c r="BD56" s="100" t="n">
        <f aca="false">IF($BE$3="４週",BB56/4,IF($BE$3="暦月",(BB56/($BE$8/7)),""))</f>
        <v>0</v>
      </c>
      <c r="BE56" s="100"/>
      <c r="BF56" s="116"/>
      <c r="BG56" s="116"/>
      <c r="BH56" s="116"/>
      <c r="BI56" s="116"/>
      <c r="BJ56" s="116"/>
    </row>
    <row r="57" customFormat="false" ht="20.25" hidden="false" customHeight="true" outlineLevel="0" collapsed="false">
      <c r="B57" s="75" t="n">
        <f aca="false">B55+1</f>
        <v>22</v>
      </c>
      <c r="C57" s="101"/>
      <c r="D57" s="101"/>
      <c r="E57" s="91"/>
      <c r="F57" s="92"/>
      <c r="G57" s="91"/>
      <c r="H57" s="92"/>
      <c r="I57" s="104"/>
      <c r="J57" s="104"/>
      <c r="K57" s="105"/>
      <c r="L57" s="105"/>
      <c r="M57" s="105"/>
      <c r="N57" s="105"/>
      <c r="O57" s="106"/>
      <c r="P57" s="106"/>
      <c r="Q57" s="106"/>
      <c r="R57" s="106"/>
      <c r="S57" s="106"/>
      <c r="T57" s="120" t="s">
        <v>34</v>
      </c>
      <c r="U57" s="121"/>
      <c r="V57" s="122"/>
      <c r="W57" s="110"/>
      <c r="X57" s="111"/>
      <c r="Y57" s="111"/>
      <c r="Z57" s="111"/>
      <c r="AA57" s="111"/>
      <c r="AB57" s="111"/>
      <c r="AC57" s="112"/>
      <c r="AD57" s="110"/>
      <c r="AE57" s="111"/>
      <c r="AF57" s="111"/>
      <c r="AG57" s="111"/>
      <c r="AH57" s="111"/>
      <c r="AI57" s="111"/>
      <c r="AJ57" s="112"/>
      <c r="AK57" s="110"/>
      <c r="AL57" s="111"/>
      <c r="AM57" s="111"/>
      <c r="AN57" s="111"/>
      <c r="AO57" s="111"/>
      <c r="AP57" s="111"/>
      <c r="AQ57" s="112"/>
      <c r="AR57" s="110"/>
      <c r="AS57" s="111"/>
      <c r="AT57" s="111"/>
      <c r="AU57" s="111"/>
      <c r="AV57" s="111"/>
      <c r="AW57" s="111"/>
      <c r="AX57" s="112"/>
      <c r="AY57" s="110"/>
      <c r="AZ57" s="111"/>
      <c r="BA57" s="113"/>
      <c r="BB57" s="114"/>
      <c r="BC57" s="114"/>
      <c r="BD57" s="115"/>
      <c r="BE57" s="115"/>
      <c r="BF57" s="116"/>
      <c r="BG57" s="116"/>
      <c r="BH57" s="116"/>
      <c r="BI57" s="116"/>
      <c r="BJ57" s="116"/>
    </row>
    <row r="58" customFormat="false" ht="20.25" hidden="false" customHeight="true" outlineLevel="0" collapsed="false">
      <c r="B58" s="75"/>
      <c r="C58" s="101"/>
      <c r="D58" s="101"/>
      <c r="E58" s="91"/>
      <c r="F58" s="92" t="n">
        <f aca="false">C57</f>
        <v>0</v>
      </c>
      <c r="G58" s="91"/>
      <c r="H58" s="92" t="n">
        <f aca="false">I57</f>
        <v>0</v>
      </c>
      <c r="I58" s="104"/>
      <c r="J58" s="104"/>
      <c r="K58" s="105"/>
      <c r="L58" s="105"/>
      <c r="M58" s="105"/>
      <c r="N58" s="105"/>
      <c r="O58" s="106"/>
      <c r="P58" s="106"/>
      <c r="Q58" s="106"/>
      <c r="R58" s="106"/>
      <c r="S58" s="106"/>
      <c r="T58" s="117" t="s">
        <v>35</v>
      </c>
      <c r="U58" s="118"/>
      <c r="V58" s="119"/>
      <c r="W58" s="96" t="str">
        <f aca="false">IF(W57="","",VLOOKUP(W57,シフト記号表!$C$6:$L$47,10,FALSE()))</f>
        <v/>
      </c>
      <c r="X58" s="97" t="str">
        <f aca="false">IF(X57="","",VLOOKUP(X57,シフト記号表!$C$6:$L$47,10,FALSE()))</f>
        <v/>
      </c>
      <c r="Y58" s="97" t="str">
        <f aca="false">IF(Y57="","",VLOOKUP(Y57,シフト記号表!$C$6:$L$47,10,FALSE()))</f>
        <v/>
      </c>
      <c r="Z58" s="97" t="str">
        <f aca="false">IF(Z57="","",VLOOKUP(Z57,シフト記号表!$C$6:$L$47,10,FALSE()))</f>
        <v/>
      </c>
      <c r="AA58" s="97" t="str">
        <f aca="false">IF(AA57="","",VLOOKUP(AA57,シフト記号表!$C$6:$L$47,10,FALSE()))</f>
        <v/>
      </c>
      <c r="AB58" s="97" t="str">
        <f aca="false">IF(AB57="","",VLOOKUP(AB57,シフト記号表!$C$6:$L$47,10,FALSE()))</f>
        <v/>
      </c>
      <c r="AC58" s="98" t="str">
        <f aca="false">IF(AC57="","",VLOOKUP(AC57,シフト記号表!$C$6:$L$47,10,FALSE()))</f>
        <v/>
      </c>
      <c r="AD58" s="96" t="str">
        <f aca="false">IF(AD57="","",VLOOKUP(AD57,シフト記号表!$C$6:$L$47,10,FALSE()))</f>
        <v/>
      </c>
      <c r="AE58" s="97" t="str">
        <f aca="false">IF(AE57="","",VLOOKUP(AE57,シフト記号表!$C$6:$L$47,10,FALSE()))</f>
        <v/>
      </c>
      <c r="AF58" s="97" t="str">
        <f aca="false">IF(AF57="","",VLOOKUP(AF57,シフト記号表!$C$6:$L$47,10,FALSE()))</f>
        <v/>
      </c>
      <c r="AG58" s="97" t="str">
        <f aca="false">IF(AG57="","",VLOOKUP(AG57,シフト記号表!$C$6:$L$47,10,FALSE()))</f>
        <v/>
      </c>
      <c r="AH58" s="97" t="str">
        <f aca="false">IF(AH57="","",VLOOKUP(AH57,シフト記号表!$C$6:$L$47,10,FALSE()))</f>
        <v/>
      </c>
      <c r="AI58" s="97" t="str">
        <f aca="false">IF(AI57="","",VLOOKUP(AI57,シフト記号表!$C$6:$L$47,10,FALSE()))</f>
        <v/>
      </c>
      <c r="AJ58" s="98" t="str">
        <f aca="false">IF(AJ57="","",VLOOKUP(AJ57,シフト記号表!$C$6:$L$47,10,FALSE()))</f>
        <v/>
      </c>
      <c r="AK58" s="96" t="str">
        <f aca="false">IF(AK57="","",VLOOKUP(AK57,シフト記号表!$C$6:$L$47,10,FALSE()))</f>
        <v/>
      </c>
      <c r="AL58" s="97" t="str">
        <f aca="false">IF(AL57="","",VLOOKUP(AL57,シフト記号表!$C$6:$L$47,10,FALSE()))</f>
        <v/>
      </c>
      <c r="AM58" s="97" t="str">
        <f aca="false">IF(AM57="","",VLOOKUP(AM57,シフト記号表!$C$6:$L$47,10,FALSE()))</f>
        <v/>
      </c>
      <c r="AN58" s="97" t="str">
        <f aca="false">IF(AN57="","",VLOOKUP(AN57,シフト記号表!$C$6:$L$47,10,FALSE()))</f>
        <v/>
      </c>
      <c r="AO58" s="97" t="str">
        <f aca="false">IF(AO57="","",VLOOKUP(AO57,シフト記号表!$C$6:$L$47,10,FALSE()))</f>
        <v/>
      </c>
      <c r="AP58" s="97" t="str">
        <f aca="false">IF(AP57="","",VLOOKUP(AP57,シフト記号表!$C$6:$L$47,10,FALSE()))</f>
        <v/>
      </c>
      <c r="AQ58" s="98" t="str">
        <f aca="false">IF(AQ57="","",VLOOKUP(AQ57,シフト記号表!$C$6:$L$47,10,FALSE()))</f>
        <v/>
      </c>
      <c r="AR58" s="96" t="str">
        <f aca="false">IF(AR57="","",VLOOKUP(AR57,シフト記号表!$C$6:$L$47,10,FALSE()))</f>
        <v/>
      </c>
      <c r="AS58" s="97" t="str">
        <f aca="false">IF(AS57="","",VLOOKUP(AS57,シフト記号表!$C$6:$L$47,10,FALSE()))</f>
        <v/>
      </c>
      <c r="AT58" s="97" t="str">
        <f aca="false">IF(AT57="","",VLOOKUP(AT57,シフト記号表!$C$6:$L$47,10,FALSE()))</f>
        <v/>
      </c>
      <c r="AU58" s="97" t="str">
        <f aca="false">IF(AU57="","",VLOOKUP(AU57,シフト記号表!$C$6:$L$47,10,FALSE()))</f>
        <v/>
      </c>
      <c r="AV58" s="97" t="str">
        <f aca="false">IF(AV57="","",VLOOKUP(AV57,シフト記号表!$C$6:$L$47,10,FALSE()))</f>
        <v/>
      </c>
      <c r="AW58" s="97" t="str">
        <f aca="false">IF(AW57="","",VLOOKUP(AW57,シフト記号表!$C$6:$L$47,10,FALSE()))</f>
        <v/>
      </c>
      <c r="AX58" s="98" t="str">
        <f aca="false">IF(AX57="","",VLOOKUP(AX57,シフト記号表!$C$6:$L$47,10,FALSE()))</f>
        <v/>
      </c>
      <c r="AY58" s="96" t="str">
        <f aca="false">IF(AY57="","",VLOOKUP(AY57,シフト記号表!$C$6:$L$47,10,FALSE()))</f>
        <v/>
      </c>
      <c r="AZ58" s="97" t="str">
        <f aca="false">IF(AZ57="","",VLOOKUP(AZ57,シフト記号表!$C$6:$L$47,10,FALSE()))</f>
        <v/>
      </c>
      <c r="BA58" s="97" t="str">
        <f aca="false">IF(BA57="","",VLOOKUP(BA57,シフト記号表!$C$6:$L$47,10,FALSE()))</f>
        <v/>
      </c>
      <c r="BB58" s="99" t="n">
        <f aca="false">IF($BE$3="４週",SUM(W58:AX58),IF($BE$3="暦月",SUM(W58:BA58),""))</f>
        <v>0</v>
      </c>
      <c r="BC58" s="99"/>
      <c r="BD58" s="100" t="n">
        <f aca="false">IF($BE$3="４週",BB58/4,IF($BE$3="暦月",(BB58/($BE$8/7)),""))</f>
        <v>0</v>
      </c>
      <c r="BE58" s="100"/>
      <c r="BF58" s="116"/>
      <c r="BG58" s="116"/>
      <c r="BH58" s="116"/>
      <c r="BI58" s="116"/>
      <c r="BJ58" s="116"/>
    </row>
    <row r="59" customFormat="false" ht="20.25" hidden="false" customHeight="true" outlineLevel="0" collapsed="false">
      <c r="B59" s="75" t="n">
        <f aca="false">B57+1</f>
        <v>23</v>
      </c>
      <c r="C59" s="101"/>
      <c r="D59" s="101"/>
      <c r="E59" s="91"/>
      <c r="F59" s="92"/>
      <c r="G59" s="91"/>
      <c r="H59" s="92"/>
      <c r="I59" s="104"/>
      <c r="J59" s="104"/>
      <c r="K59" s="105"/>
      <c r="L59" s="105"/>
      <c r="M59" s="105"/>
      <c r="N59" s="105"/>
      <c r="O59" s="106"/>
      <c r="P59" s="106"/>
      <c r="Q59" s="106"/>
      <c r="R59" s="106"/>
      <c r="S59" s="106"/>
      <c r="T59" s="120" t="s">
        <v>34</v>
      </c>
      <c r="U59" s="121"/>
      <c r="V59" s="122"/>
      <c r="W59" s="110"/>
      <c r="X59" s="111"/>
      <c r="Y59" s="111"/>
      <c r="Z59" s="111"/>
      <c r="AA59" s="111"/>
      <c r="AB59" s="111"/>
      <c r="AC59" s="112"/>
      <c r="AD59" s="110"/>
      <c r="AE59" s="111"/>
      <c r="AF59" s="111"/>
      <c r="AG59" s="111"/>
      <c r="AH59" s="111"/>
      <c r="AI59" s="111"/>
      <c r="AJ59" s="112"/>
      <c r="AK59" s="110"/>
      <c r="AL59" s="111"/>
      <c r="AM59" s="111"/>
      <c r="AN59" s="111"/>
      <c r="AO59" s="111"/>
      <c r="AP59" s="111"/>
      <c r="AQ59" s="112"/>
      <c r="AR59" s="110"/>
      <c r="AS59" s="111"/>
      <c r="AT59" s="111"/>
      <c r="AU59" s="111"/>
      <c r="AV59" s="111"/>
      <c r="AW59" s="111"/>
      <c r="AX59" s="112"/>
      <c r="AY59" s="110"/>
      <c r="AZ59" s="111"/>
      <c r="BA59" s="113"/>
      <c r="BB59" s="114"/>
      <c r="BC59" s="114"/>
      <c r="BD59" s="115"/>
      <c r="BE59" s="115"/>
      <c r="BF59" s="116"/>
      <c r="BG59" s="116"/>
      <c r="BH59" s="116"/>
      <c r="BI59" s="116"/>
      <c r="BJ59" s="116"/>
    </row>
    <row r="60" customFormat="false" ht="20.25" hidden="false" customHeight="true" outlineLevel="0" collapsed="false">
      <c r="B60" s="75"/>
      <c r="C60" s="101"/>
      <c r="D60" s="101"/>
      <c r="E60" s="91"/>
      <c r="F60" s="92" t="n">
        <f aca="false">C59</f>
        <v>0</v>
      </c>
      <c r="G60" s="91"/>
      <c r="H60" s="92" t="n">
        <f aca="false">I59</f>
        <v>0</v>
      </c>
      <c r="I60" s="104"/>
      <c r="J60" s="104"/>
      <c r="K60" s="105"/>
      <c r="L60" s="105"/>
      <c r="M60" s="105"/>
      <c r="N60" s="105"/>
      <c r="O60" s="106"/>
      <c r="P60" s="106"/>
      <c r="Q60" s="106"/>
      <c r="R60" s="106"/>
      <c r="S60" s="106"/>
      <c r="T60" s="117" t="s">
        <v>35</v>
      </c>
      <c r="U60" s="118"/>
      <c r="V60" s="119"/>
      <c r="W60" s="96" t="str">
        <f aca="false">IF(W59="","",VLOOKUP(W59,シフト記号表!$C$6:$L$47,10,FALSE()))</f>
        <v/>
      </c>
      <c r="X60" s="97" t="str">
        <f aca="false">IF(X59="","",VLOOKUP(X59,シフト記号表!$C$6:$L$47,10,FALSE()))</f>
        <v/>
      </c>
      <c r="Y60" s="97" t="str">
        <f aca="false">IF(Y59="","",VLOOKUP(Y59,シフト記号表!$C$6:$L$47,10,FALSE()))</f>
        <v/>
      </c>
      <c r="Z60" s="97" t="str">
        <f aca="false">IF(Z59="","",VLOOKUP(Z59,シフト記号表!$C$6:$L$47,10,FALSE()))</f>
        <v/>
      </c>
      <c r="AA60" s="97" t="str">
        <f aca="false">IF(AA59="","",VLOOKUP(AA59,シフト記号表!$C$6:$L$47,10,FALSE()))</f>
        <v/>
      </c>
      <c r="AB60" s="97" t="str">
        <f aca="false">IF(AB59="","",VLOOKUP(AB59,シフト記号表!$C$6:$L$47,10,FALSE()))</f>
        <v/>
      </c>
      <c r="AC60" s="98" t="str">
        <f aca="false">IF(AC59="","",VLOOKUP(AC59,シフト記号表!$C$6:$L$47,10,FALSE()))</f>
        <v/>
      </c>
      <c r="AD60" s="96" t="str">
        <f aca="false">IF(AD59="","",VLOOKUP(AD59,シフト記号表!$C$6:$L$47,10,FALSE()))</f>
        <v/>
      </c>
      <c r="AE60" s="97" t="str">
        <f aca="false">IF(AE59="","",VLOOKUP(AE59,シフト記号表!$C$6:$L$47,10,FALSE()))</f>
        <v/>
      </c>
      <c r="AF60" s="97" t="str">
        <f aca="false">IF(AF59="","",VLOOKUP(AF59,シフト記号表!$C$6:$L$47,10,FALSE()))</f>
        <v/>
      </c>
      <c r="AG60" s="97" t="str">
        <f aca="false">IF(AG59="","",VLOOKUP(AG59,シフト記号表!$C$6:$L$47,10,FALSE()))</f>
        <v/>
      </c>
      <c r="AH60" s="97" t="str">
        <f aca="false">IF(AH59="","",VLOOKUP(AH59,シフト記号表!$C$6:$L$47,10,FALSE()))</f>
        <v/>
      </c>
      <c r="AI60" s="97" t="str">
        <f aca="false">IF(AI59="","",VLOOKUP(AI59,シフト記号表!$C$6:$L$47,10,FALSE()))</f>
        <v/>
      </c>
      <c r="AJ60" s="98" t="str">
        <f aca="false">IF(AJ59="","",VLOOKUP(AJ59,シフト記号表!$C$6:$L$47,10,FALSE()))</f>
        <v/>
      </c>
      <c r="AK60" s="96" t="str">
        <f aca="false">IF(AK59="","",VLOOKUP(AK59,シフト記号表!$C$6:$L$47,10,FALSE()))</f>
        <v/>
      </c>
      <c r="AL60" s="97" t="str">
        <f aca="false">IF(AL59="","",VLOOKUP(AL59,シフト記号表!$C$6:$L$47,10,FALSE()))</f>
        <v/>
      </c>
      <c r="AM60" s="97" t="str">
        <f aca="false">IF(AM59="","",VLOOKUP(AM59,シフト記号表!$C$6:$L$47,10,FALSE()))</f>
        <v/>
      </c>
      <c r="AN60" s="97" t="str">
        <f aca="false">IF(AN59="","",VLOOKUP(AN59,シフト記号表!$C$6:$L$47,10,FALSE()))</f>
        <v/>
      </c>
      <c r="AO60" s="97" t="str">
        <f aca="false">IF(AO59="","",VLOOKUP(AO59,シフト記号表!$C$6:$L$47,10,FALSE()))</f>
        <v/>
      </c>
      <c r="AP60" s="97" t="str">
        <f aca="false">IF(AP59="","",VLOOKUP(AP59,シフト記号表!$C$6:$L$47,10,FALSE()))</f>
        <v/>
      </c>
      <c r="AQ60" s="98" t="str">
        <f aca="false">IF(AQ59="","",VLOOKUP(AQ59,シフト記号表!$C$6:$L$47,10,FALSE()))</f>
        <v/>
      </c>
      <c r="AR60" s="96" t="str">
        <f aca="false">IF(AR59="","",VLOOKUP(AR59,シフト記号表!$C$6:$L$47,10,FALSE()))</f>
        <v/>
      </c>
      <c r="AS60" s="97" t="str">
        <f aca="false">IF(AS59="","",VLOOKUP(AS59,シフト記号表!$C$6:$L$47,10,FALSE()))</f>
        <v/>
      </c>
      <c r="AT60" s="97" t="str">
        <f aca="false">IF(AT59="","",VLOOKUP(AT59,シフト記号表!$C$6:$L$47,10,FALSE()))</f>
        <v/>
      </c>
      <c r="AU60" s="97" t="str">
        <f aca="false">IF(AU59="","",VLOOKUP(AU59,シフト記号表!$C$6:$L$47,10,FALSE()))</f>
        <v/>
      </c>
      <c r="AV60" s="97" t="str">
        <f aca="false">IF(AV59="","",VLOOKUP(AV59,シフト記号表!$C$6:$L$47,10,FALSE()))</f>
        <v/>
      </c>
      <c r="AW60" s="97" t="str">
        <f aca="false">IF(AW59="","",VLOOKUP(AW59,シフト記号表!$C$6:$L$47,10,FALSE()))</f>
        <v/>
      </c>
      <c r="AX60" s="98" t="str">
        <f aca="false">IF(AX59="","",VLOOKUP(AX59,シフト記号表!$C$6:$L$47,10,FALSE()))</f>
        <v/>
      </c>
      <c r="AY60" s="96" t="str">
        <f aca="false">IF(AY59="","",VLOOKUP(AY59,シフト記号表!$C$6:$L$47,10,FALSE()))</f>
        <v/>
      </c>
      <c r="AZ60" s="97" t="str">
        <f aca="false">IF(AZ59="","",VLOOKUP(AZ59,シフト記号表!$C$6:$L$47,10,FALSE()))</f>
        <v/>
      </c>
      <c r="BA60" s="97" t="str">
        <f aca="false">IF(BA59="","",VLOOKUP(BA59,シフト記号表!$C$6:$L$47,10,FALSE()))</f>
        <v/>
      </c>
      <c r="BB60" s="99" t="n">
        <f aca="false">IF($BE$3="４週",SUM(W60:AX60),IF($BE$3="暦月",SUM(W60:BA60),""))</f>
        <v>0</v>
      </c>
      <c r="BC60" s="99"/>
      <c r="BD60" s="100" t="n">
        <f aca="false">IF($BE$3="４週",BB60/4,IF($BE$3="暦月",(BB60/($BE$8/7)),""))</f>
        <v>0</v>
      </c>
      <c r="BE60" s="100"/>
      <c r="BF60" s="116"/>
      <c r="BG60" s="116"/>
      <c r="BH60" s="116"/>
      <c r="BI60" s="116"/>
      <c r="BJ60" s="116"/>
    </row>
    <row r="61" customFormat="false" ht="20.25" hidden="false" customHeight="true" outlineLevel="0" collapsed="false">
      <c r="B61" s="75" t="n">
        <f aca="false">B59+1</f>
        <v>24</v>
      </c>
      <c r="C61" s="101"/>
      <c r="D61" s="101"/>
      <c r="E61" s="91"/>
      <c r="F61" s="92"/>
      <c r="G61" s="91"/>
      <c r="H61" s="92"/>
      <c r="I61" s="104"/>
      <c r="J61" s="104"/>
      <c r="K61" s="105"/>
      <c r="L61" s="105"/>
      <c r="M61" s="105"/>
      <c r="N61" s="105"/>
      <c r="O61" s="106"/>
      <c r="P61" s="106"/>
      <c r="Q61" s="106"/>
      <c r="R61" s="106"/>
      <c r="S61" s="106"/>
      <c r="T61" s="120" t="s">
        <v>34</v>
      </c>
      <c r="U61" s="121"/>
      <c r="V61" s="122"/>
      <c r="W61" s="110"/>
      <c r="X61" s="111"/>
      <c r="Y61" s="111"/>
      <c r="Z61" s="111"/>
      <c r="AA61" s="111"/>
      <c r="AB61" s="111"/>
      <c r="AC61" s="112"/>
      <c r="AD61" s="110"/>
      <c r="AE61" s="111"/>
      <c r="AF61" s="111"/>
      <c r="AG61" s="111"/>
      <c r="AH61" s="111"/>
      <c r="AI61" s="111"/>
      <c r="AJ61" s="112"/>
      <c r="AK61" s="110"/>
      <c r="AL61" s="111"/>
      <c r="AM61" s="111"/>
      <c r="AN61" s="111"/>
      <c r="AO61" s="111"/>
      <c r="AP61" s="111"/>
      <c r="AQ61" s="112"/>
      <c r="AR61" s="110"/>
      <c r="AS61" s="111"/>
      <c r="AT61" s="111"/>
      <c r="AU61" s="111"/>
      <c r="AV61" s="111"/>
      <c r="AW61" s="111"/>
      <c r="AX61" s="112"/>
      <c r="AY61" s="110"/>
      <c r="AZ61" s="111"/>
      <c r="BA61" s="113"/>
      <c r="BB61" s="114"/>
      <c r="BC61" s="114"/>
      <c r="BD61" s="115"/>
      <c r="BE61" s="115"/>
      <c r="BF61" s="116"/>
      <c r="BG61" s="116"/>
      <c r="BH61" s="116"/>
      <c r="BI61" s="116"/>
      <c r="BJ61" s="116"/>
    </row>
    <row r="62" customFormat="false" ht="20.25" hidden="false" customHeight="true" outlineLevel="0" collapsed="false">
      <c r="B62" s="75"/>
      <c r="C62" s="101"/>
      <c r="D62" s="101"/>
      <c r="E62" s="91"/>
      <c r="F62" s="92" t="n">
        <f aca="false">C61</f>
        <v>0</v>
      </c>
      <c r="G62" s="91"/>
      <c r="H62" s="92" t="n">
        <f aca="false">I61</f>
        <v>0</v>
      </c>
      <c r="I62" s="104"/>
      <c r="J62" s="104"/>
      <c r="K62" s="105"/>
      <c r="L62" s="105"/>
      <c r="M62" s="105"/>
      <c r="N62" s="105"/>
      <c r="O62" s="106"/>
      <c r="P62" s="106"/>
      <c r="Q62" s="106"/>
      <c r="R62" s="106"/>
      <c r="S62" s="106"/>
      <c r="T62" s="117" t="s">
        <v>35</v>
      </c>
      <c r="U62" s="118"/>
      <c r="V62" s="119"/>
      <c r="W62" s="96" t="str">
        <f aca="false">IF(W61="","",VLOOKUP(W61,シフト記号表!$C$6:$L$47,10,FALSE()))</f>
        <v/>
      </c>
      <c r="X62" s="97" t="str">
        <f aca="false">IF(X61="","",VLOOKUP(X61,シフト記号表!$C$6:$L$47,10,FALSE()))</f>
        <v/>
      </c>
      <c r="Y62" s="97" t="str">
        <f aca="false">IF(Y61="","",VLOOKUP(Y61,シフト記号表!$C$6:$L$47,10,FALSE()))</f>
        <v/>
      </c>
      <c r="Z62" s="97" t="str">
        <f aca="false">IF(Z61="","",VLOOKUP(Z61,シフト記号表!$C$6:$L$47,10,FALSE()))</f>
        <v/>
      </c>
      <c r="AA62" s="97" t="str">
        <f aca="false">IF(AA61="","",VLOOKUP(AA61,シフト記号表!$C$6:$L$47,10,FALSE()))</f>
        <v/>
      </c>
      <c r="AB62" s="97" t="str">
        <f aca="false">IF(AB61="","",VLOOKUP(AB61,シフト記号表!$C$6:$L$47,10,FALSE()))</f>
        <v/>
      </c>
      <c r="AC62" s="98" t="str">
        <f aca="false">IF(AC61="","",VLOOKUP(AC61,シフト記号表!$C$6:$L$47,10,FALSE()))</f>
        <v/>
      </c>
      <c r="AD62" s="96" t="str">
        <f aca="false">IF(AD61="","",VLOOKUP(AD61,シフト記号表!$C$6:$L$47,10,FALSE()))</f>
        <v/>
      </c>
      <c r="AE62" s="97" t="str">
        <f aca="false">IF(AE61="","",VLOOKUP(AE61,シフト記号表!$C$6:$L$47,10,FALSE()))</f>
        <v/>
      </c>
      <c r="AF62" s="97" t="str">
        <f aca="false">IF(AF61="","",VLOOKUP(AF61,シフト記号表!$C$6:$L$47,10,FALSE()))</f>
        <v/>
      </c>
      <c r="AG62" s="97" t="str">
        <f aca="false">IF(AG61="","",VLOOKUP(AG61,シフト記号表!$C$6:$L$47,10,FALSE()))</f>
        <v/>
      </c>
      <c r="AH62" s="97" t="str">
        <f aca="false">IF(AH61="","",VLOOKUP(AH61,シフト記号表!$C$6:$L$47,10,FALSE()))</f>
        <v/>
      </c>
      <c r="AI62" s="97" t="str">
        <f aca="false">IF(AI61="","",VLOOKUP(AI61,シフト記号表!$C$6:$L$47,10,FALSE()))</f>
        <v/>
      </c>
      <c r="AJ62" s="98" t="str">
        <f aca="false">IF(AJ61="","",VLOOKUP(AJ61,シフト記号表!$C$6:$L$47,10,FALSE()))</f>
        <v/>
      </c>
      <c r="AK62" s="96" t="str">
        <f aca="false">IF(AK61="","",VLOOKUP(AK61,シフト記号表!$C$6:$L$47,10,FALSE()))</f>
        <v/>
      </c>
      <c r="AL62" s="97" t="str">
        <f aca="false">IF(AL61="","",VLOOKUP(AL61,シフト記号表!$C$6:$L$47,10,FALSE()))</f>
        <v/>
      </c>
      <c r="AM62" s="97" t="str">
        <f aca="false">IF(AM61="","",VLOOKUP(AM61,シフト記号表!$C$6:$L$47,10,FALSE()))</f>
        <v/>
      </c>
      <c r="AN62" s="97" t="str">
        <f aca="false">IF(AN61="","",VLOOKUP(AN61,シフト記号表!$C$6:$L$47,10,FALSE()))</f>
        <v/>
      </c>
      <c r="AO62" s="97" t="str">
        <f aca="false">IF(AO61="","",VLOOKUP(AO61,シフト記号表!$C$6:$L$47,10,FALSE()))</f>
        <v/>
      </c>
      <c r="AP62" s="97" t="str">
        <f aca="false">IF(AP61="","",VLOOKUP(AP61,シフト記号表!$C$6:$L$47,10,FALSE()))</f>
        <v/>
      </c>
      <c r="AQ62" s="98" t="str">
        <f aca="false">IF(AQ61="","",VLOOKUP(AQ61,シフト記号表!$C$6:$L$47,10,FALSE()))</f>
        <v/>
      </c>
      <c r="AR62" s="96" t="str">
        <f aca="false">IF(AR61="","",VLOOKUP(AR61,シフト記号表!$C$6:$L$47,10,FALSE()))</f>
        <v/>
      </c>
      <c r="AS62" s="97" t="str">
        <f aca="false">IF(AS61="","",VLOOKUP(AS61,シフト記号表!$C$6:$L$47,10,FALSE()))</f>
        <v/>
      </c>
      <c r="AT62" s="97" t="str">
        <f aca="false">IF(AT61="","",VLOOKUP(AT61,シフト記号表!$C$6:$L$47,10,FALSE()))</f>
        <v/>
      </c>
      <c r="AU62" s="97" t="str">
        <f aca="false">IF(AU61="","",VLOOKUP(AU61,シフト記号表!$C$6:$L$47,10,FALSE()))</f>
        <v/>
      </c>
      <c r="AV62" s="97" t="str">
        <f aca="false">IF(AV61="","",VLOOKUP(AV61,シフト記号表!$C$6:$L$47,10,FALSE()))</f>
        <v/>
      </c>
      <c r="AW62" s="97" t="str">
        <f aca="false">IF(AW61="","",VLOOKUP(AW61,シフト記号表!$C$6:$L$47,10,FALSE()))</f>
        <v/>
      </c>
      <c r="AX62" s="98" t="str">
        <f aca="false">IF(AX61="","",VLOOKUP(AX61,シフト記号表!$C$6:$L$47,10,FALSE()))</f>
        <v/>
      </c>
      <c r="AY62" s="96" t="str">
        <f aca="false">IF(AY61="","",VLOOKUP(AY61,シフト記号表!$C$6:$L$47,10,FALSE()))</f>
        <v/>
      </c>
      <c r="AZ62" s="97" t="str">
        <f aca="false">IF(AZ61="","",VLOOKUP(AZ61,シフト記号表!$C$6:$L$47,10,FALSE()))</f>
        <v/>
      </c>
      <c r="BA62" s="97" t="str">
        <f aca="false">IF(BA61="","",VLOOKUP(BA61,シフト記号表!$C$6:$L$47,10,FALSE()))</f>
        <v/>
      </c>
      <c r="BB62" s="99" t="n">
        <f aca="false">IF($BE$3="４週",SUM(W62:AX62),IF($BE$3="暦月",SUM(W62:BA62),""))</f>
        <v>0</v>
      </c>
      <c r="BC62" s="99"/>
      <c r="BD62" s="100" t="n">
        <f aca="false">IF($BE$3="４週",BB62/4,IF($BE$3="暦月",(BB62/($BE$8/7)),""))</f>
        <v>0</v>
      </c>
      <c r="BE62" s="100"/>
      <c r="BF62" s="116"/>
      <c r="BG62" s="116"/>
      <c r="BH62" s="116"/>
      <c r="BI62" s="116"/>
      <c r="BJ62" s="116"/>
    </row>
    <row r="63" customFormat="false" ht="20.25" hidden="false" customHeight="true" outlineLevel="0" collapsed="false">
      <c r="B63" s="75" t="n">
        <f aca="false">B61+1</f>
        <v>25</v>
      </c>
      <c r="C63" s="101"/>
      <c r="D63" s="101"/>
      <c r="E63" s="91"/>
      <c r="F63" s="92"/>
      <c r="G63" s="91"/>
      <c r="H63" s="92"/>
      <c r="I63" s="104"/>
      <c r="J63" s="104"/>
      <c r="K63" s="105"/>
      <c r="L63" s="105"/>
      <c r="M63" s="105"/>
      <c r="N63" s="105"/>
      <c r="O63" s="106"/>
      <c r="P63" s="106"/>
      <c r="Q63" s="106"/>
      <c r="R63" s="106"/>
      <c r="S63" s="106"/>
      <c r="T63" s="120" t="s">
        <v>34</v>
      </c>
      <c r="U63" s="121"/>
      <c r="V63" s="122"/>
      <c r="W63" s="110"/>
      <c r="X63" s="111"/>
      <c r="Y63" s="111"/>
      <c r="Z63" s="111"/>
      <c r="AA63" s="111"/>
      <c r="AB63" s="111"/>
      <c r="AC63" s="112"/>
      <c r="AD63" s="110"/>
      <c r="AE63" s="111"/>
      <c r="AF63" s="111"/>
      <c r="AG63" s="111"/>
      <c r="AH63" s="111"/>
      <c r="AI63" s="111"/>
      <c r="AJ63" s="112"/>
      <c r="AK63" s="110"/>
      <c r="AL63" s="111"/>
      <c r="AM63" s="111"/>
      <c r="AN63" s="111"/>
      <c r="AO63" s="111"/>
      <c r="AP63" s="111"/>
      <c r="AQ63" s="112"/>
      <c r="AR63" s="110"/>
      <c r="AS63" s="111"/>
      <c r="AT63" s="111"/>
      <c r="AU63" s="111"/>
      <c r="AV63" s="111"/>
      <c r="AW63" s="111"/>
      <c r="AX63" s="112"/>
      <c r="AY63" s="110"/>
      <c r="AZ63" s="111"/>
      <c r="BA63" s="113"/>
      <c r="BB63" s="114"/>
      <c r="BC63" s="114"/>
      <c r="BD63" s="115"/>
      <c r="BE63" s="115"/>
      <c r="BF63" s="116"/>
      <c r="BG63" s="116"/>
      <c r="BH63" s="116"/>
      <c r="BI63" s="116"/>
      <c r="BJ63" s="116"/>
    </row>
    <row r="64" customFormat="false" ht="20.25" hidden="false" customHeight="true" outlineLevel="0" collapsed="false">
      <c r="B64" s="75"/>
      <c r="C64" s="101"/>
      <c r="D64" s="101"/>
      <c r="E64" s="91"/>
      <c r="F64" s="92" t="n">
        <f aca="false">C63</f>
        <v>0</v>
      </c>
      <c r="G64" s="91"/>
      <c r="H64" s="92" t="n">
        <f aca="false">I63</f>
        <v>0</v>
      </c>
      <c r="I64" s="104"/>
      <c r="J64" s="104"/>
      <c r="K64" s="105"/>
      <c r="L64" s="105"/>
      <c r="M64" s="105"/>
      <c r="N64" s="105"/>
      <c r="O64" s="106"/>
      <c r="P64" s="106"/>
      <c r="Q64" s="106"/>
      <c r="R64" s="106"/>
      <c r="S64" s="106"/>
      <c r="T64" s="117" t="s">
        <v>35</v>
      </c>
      <c r="U64" s="118"/>
      <c r="V64" s="119"/>
      <c r="W64" s="96" t="str">
        <f aca="false">IF(W63="","",VLOOKUP(W63,シフト記号表!$C$6:$L$47,10,FALSE()))</f>
        <v/>
      </c>
      <c r="X64" s="97" t="str">
        <f aca="false">IF(X63="","",VLOOKUP(X63,シフト記号表!$C$6:$L$47,10,FALSE()))</f>
        <v/>
      </c>
      <c r="Y64" s="97" t="str">
        <f aca="false">IF(Y63="","",VLOOKUP(Y63,シフト記号表!$C$6:$L$47,10,FALSE()))</f>
        <v/>
      </c>
      <c r="Z64" s="97" t="str">
        <f aca="false">IF(Z63="","",VLOOKUP(Z63,シフト記号表!$C$6:$L$47,10,FALSE()))</f>
        <v/>
      </c>
      <c r="AA64" s="97" t="str">
        <f aca="false">IF(AA63="","",VLOOKUP(AA63,シフト記号表!$C$6:$L$47,10,FALSE()))</f>
        <v/>
      </c>
      <c r="AB64" s="97" t="str">
        <f aca="false">IF(AB63="","",VLOOKUP(AB63,シフト記号表!$C$6:$L$47,10,FALSE()))</f>
        <v/>
      </c>
      <c r="AC64" s="98" t="str">
        <f aca="false">IF(AC63="","",VLOOKUP(AC63,シフト記号表!$C$6:$L$47,10,FALSE()))</f>
        <v/>
      </c>
      <c r="AD64" s="96" t="str">
        <f aca="false">IF(AD63="","",VLOOKUP(AD63,シフト記号表!$C$6:$L$47,10,FALSE()))</f>
        <v/>
      </c>
      <c r="AE64" s="97" t="str">
        <f aca="false">IF(AE63="","",VLOOKUP(AE63,シフト記号表!$C$6:$L$47,10,FALSE()))</f>
        <v/>
      </c>
      <c r="AF64" s="97" t="str">
        <f aca="false">IF(AF63="","",VLOOKUP(AF63,シフト記号表!$C$6:$L$47,10,FALSE()))</f>
        <v/>
      </c>
      <c r="AG64" s="97" t="str">
        <f aca="false">IF(AG63="","",VLOOKUP(AG63,シフト記号表!$C$6:$L$47,10,FALSE()))</f>
        <v/>
      </c>
      <c r="AH64" s="97" t="str">
        <f aca="false">IF(AH63="","",VLOOKUP(AH63,シフト記号表!$C$6:$L$47,10,FALSE()))</f>
        <v/>
      </c>
      <c r="AI64" s="97" t="str">
        <f aca="false">IF(AI63="","",VLOOKUP(AI63,シフト記号表!$C$6:$L$47,10,FALSE()))</f>
        <v/>
      </c>
      <c r="AJ64" s="98" t="str">
        <f aca="false">IF(AJ63="","",VLOOKUP(AJ63,シフト記号表!$C$6:$L$47,10,FALSE()))</f>
        <v/>
      </c>
      <c r="AK64" s="96" t="str">
        <f aca="false">IF(AK63="","",VLOOKUP(AK63,シフト記号表!$C$6:$L$47,10,FALSE()))</f>
        <v/>
      </c>
      <c r="AL64" s="97" t="str">
        <f aca="false">IF(AL63="","",VLOOKUP(AL63,シフト記号表!$C$6:$L$47,10,FALSE()))</f>
        <v/>
      </c>
      <c r="AM64" s="97" t="str">
        <f aca="false">IF(AM63="","",VLOOKUP(AM63,シフト記号表!$C$6:$L$47,10,FALSE()))</f>
        <v/>
      </c>
      <c r="AN64" s="97" t="str">
        <f aca="false">IF(AN63="","",VLOOKUP(AN63,シフト記号表!$C$6:$L$47,10,FALSE()))</f>
        <v/>
      </c>
      <c r="AO64" s="97" t="str">
        <f aca="false">IF(AO63="","",VLOOKUP(AO63,シフト記号表!$C$6:$L$47,10,FALSE()))</f>
        <v/>
      </c>
      <c r="AP64" s="97" t="str">
        <f aca="false">IF(AP63="","",VLOOKUP(AP63,シフト記号表!$C$6:$L$47,10,FALSE()))</f>
        <v/>
      </c>
      <c r="AQ64" s="98" t="str">
        <f aca="false">IF(AQ63="","",VLOOKUP(AQ63,シフト記号表!$C$6:$L$47,10,FALSE()))</f>
        <v/>
      </c>
      <c r="AR64" s="96" t="str">
        <f aca="false">IF(AR63="","",VLOOKUP(AR63,シフト記号表!$C$6:$L$47,10,FALSE()))</f>
        <v/>
      </c>
      <c r="AS64" s="97" t="str">
        <f aca="false">IF(AS63="","",VLOOKUP(AS63,シフト記号表!$C$6:$L$47,10,FALSE()))</f>
        <v/>
      </c>
      <c r="AT64" s="97" t="str">
        <f aca="false">IF(AT63="","",VLOOKUP(AT63,シフト記号表!$C$6:$L$47,10,FALSE()))</f>
        <v/>
      </c>
      <c r="AU64" s="97" t="str">
        <f aca="false">IF(AU63="","",VLOOKUP(AU63,シフト記号表!$C$6:$L$47,10,FALSE()))</f>
        <v/>
      </c>
      <c r="AV64" s="97" t="str">
        <f aca="false">IF(AV63="","",VLOOKUP(AV63,シフト記号表!$C$6:$L$47,10,FALSE()))</f>
        <v/>
      </c>
      <c r="AW64" s="97" t="str">
        <f aca="false">IF(AW63="","",VLOOKUP(AW63,シフト記号表!$C$6:$L$47,10,FALSE()))</f>
        <v/>
      </c>
      <c r="AX64" s="98" t="str">
        <f aca="false">IF(AX63="","",VLOOKUP(AX63,シフト記号表!$C$6:$L$47,10,FALSE()))</f>
        <v/>
      </c>
      <c r="AY64" s="96" t="str">
        <f aca="false">IF(AY63="","",VLOOKUP(AY63,シフト記号表!$C$6:$L$47,10,FALSE()))</f>
        <v/>
      </c>
      <c r="AZ64" s="97" t="str">
        <f aca="false">IF(AZ63="","",VLOOKUP(AZ63,シフト記号表!$C$6:$L$47,10,FALSE()))</f>
        <v/>
      </c>
      <c r="BA64" s="97" t="str">
        <f aca="false">IF(BA63="","",VLOOKUP(BA63,シフト記号表!$C$6:$L$47,10,FALSE()))</f>
        <v/>
      </c>
      <c r="BB64" s="99" t="n">
        <f aca="false">IF($BE$3="４週",SUM(W64:AX64),IF($BE$3="暦月",SUM(W64:BA64),""))</f>
        <v>0</v>
      </c>
      <c r="BC64" s="99"/>
      <c r="BD64" s="100" t="n">
        <f aca="false">IF($BE$3="４週",BB64/4,IF($BE$3="暦月",(BB64/($BE$8/7)),""))</f>
        <v>0</v>
      </c>
      <c r="BE64" s="100"/>
      <c r="BF64" s="116"/>
      <c r="BG64" s="116"/>
      <c r="BH64" s="116"/>
      <c r="BI64" s="116"/>
      <c r="BJ64" s="116"/>
    </row>
    <row r="65" customFormat="false" ht="20.25" hidden="false" customHeight="true" outlineLevel="0" collapsed="false">
      <c r="B65" s="123" t="n">
        <f aca="false">B63+1</f>
        <v>26</v>
      </c>
      <c r="C65" s="124"/>
      <c r="D65" s="124"/>
      <c r="E65" s="91"/>
      <c r="F65" s="92"/>
      <c r="G65" s="91"/>
      <c r="H65" s="92"/>
      <c r="I65" s="125"/>
      <c r="J65" s="125"/>
      <c r="K65" s="126"/>
      <c r="L65" s="126"/>
      <c r="M65" s="126"/>
      <c r="N65" s="126"/>
      <c r="O65" s="127"/>
      <c r="P65" s="127"/>
      <c r="Q65" s="127"/>
      <c r="R65" s="127"/>
      <c r="S65" s="127"/>
      <c r="T65" s="120" t="s">
        <v>34</v>
      </c>
      <c r="U65" s="121"/>
      <c r="V65" s="122"/>
      <c r="W65" s="110"/>
      <c r="X65" s="111"/>
      <c r="Y65" s="111"/>
      <c r="Z65" s="111"/>
      <c r="AA65" s="111"/>
      <c r="AB65" s="111"/>
      <c r="AC65" s="112"/>
      <c r="AD65" s="110"/>
      <c r="AE65" s="111"/>
      <c r="AF65" s="111"/>
      <c r="AG65" s="111"/>
      <c r="AH65" s="111"/>
      <c r="AI65" s="111"/>
      <c r="AJ65" s="112"/>
      <c r="AK65" s="110"/>
      <c r="AL65" s="111"/>
      <c r="AM65" s="111"/>
      <c r="AN65" s="111"/>
      <c r="AO65" s="111"/>
      <c r="AP65" s="111"/>
      <c r="AQ65" s="112"/>
      <c r="AR65" s="110"/>
      <c r="AS65" s="111"/>
      <c r="AT65" s="111"/>
      <c r="AU65" s="111"/>
      <c r="AV65" s="111"/>
      <c r="AW65" s="111"/>
      <c r="AX65" s="112"/>
      <c r="AY65" s="110"/>
      <c r="AZ65" s="111"/>
      <c r="BA65" s="113"/>
      <c r="BB65" s="114"/>
      <c r="BC65" s="114"/>
      <c r="BD65" s="115"/>
      <c r="BE65" s="115"/>
      <c r="BF65" s="128"/>
      <c r="BG65" s="128"/>
      <c r="BH65" s="128"/>
      <c r="BI65" s="128"/>
      <c r="BJ65" s="128"/>
    </row>
    <row r="66" customFormat="false" ht="20.25" hidden="false" customHeight="true" outlineLevel="0" collapsed="false">
      <c r="B66" s="123"/>
      <c r="C66" s="124"/>
      <c r="D66" s="124"/>
      <c r="E66" s="129"/>
      <c r="F66" s="130" t="n">
        <f aca="false">C65</f>
        <v>0</v>
      </c>
      <c r="G66" s="129"/>
      <c r="H66" s="130" t="n">
        <f aca="false">I65</f>
        <v>0</v>
      </c>
      <c r="I66" s="125"/>
      <c r="J66" s="125"/>
      <c r="K66" s="126"/>
      <c r="L66" s="126"/>
      <c r="M66" s="126"/>
      <c r="N66" s="126"/>
      <c r="O66" s="127"/>
      <c r="P66" s="127"/>
      <c r="Q66" s="127"/>
      <c r="R66" s="127"/>
      <c r="S66" s="127"/>
      <c r="T66" s="131" t="s">
        <v>35</v>
      </c>
      <c r="U66" s="132"/>
      <c r="V66" s="133"/>
      <c r="W66" s="134" t="str">
        <f aca="false">IF(W65="","",VLOOKUP(W65,シフト記号表!$C$6:$L$47,10,FALSE()))</f>
        <v/>
      </c>
      <c r="X66" s="135" t="str">
        <f aca="false">IF(X65="","",VLOOKUP(X65,シフト記号表!$C$6:$L$47,10,FALSE()))</f>
        <v/>
      </c>
      <c r="Y66" s="135" t="str">
        <f aca="false">IF(Y65="","",VLOOKUP(Y65,シフト記号表!$C$6:$L$47,10,FALSE()))</f>
        <v/>
      </c>
      <c r="Z66" s="135" t="str">
        <f aca="false">IF(Z65="","",VLOOKUP(Z65,シフト記号表!$C$6:$L$47,10,FALSE()))</f>
        <v/>
      </c>
      <c r="AA66" s="135" t="str">
        <f aca="false">IF(AA65="","",VLOOKUP(AA65,シフト記号表!$C$6:$L$47,10,FALSE()))</f>
        <v/>
      </c>
      <c r="AB66" s="135" t="str">
        <f aca="false">IF(AB65="","",VLOOKUP(AB65,シフト記号表!$C$6:$L$47,10,FALSE()))</f>
        <v/>
      </c>
      <c r="AC66" s="136" t="str">
        <f aca="false">IF(AC65="","",VLOOKUP(AC65,シフト記号表!$C$6:$L$47,10,FALSE()))</f>
        <v/>
      </c>
      <c r="AD66" s="134" t="str">
        <f aca="false">IF(AD65="","",VLOOKUP(AD65,シフト記号表!$C$6:$L$47,10,FALSE()))</f>
        <v/>
      </c>
      <c r="AE66" s="135" t="str">
        <f aca="false">IF(AE65="","",VLOOKUP(AE65,シフト記号表!$C$6:$L$47,10,FALSE()))</f>
        <v/>
      </c>
      <c r="AF66" s="135" t="str">
        <f aca="false">IF(AF65="","",VLOOKUP(AF65,シフト記号表!$C$6:$L$47,10,FALSE()))</f>
        <v/>
      </c>
      <c r="AG66" s="135" t="str">
        <f aca="false">IF(AG65="","",VLOOKUP(AG65,シフト記号表!$C$6:$L$47,10,FALSE()))</f>
        <v/>
      </c>
      <c r="AH66" s="135" t="str">
        <f aca="false">IF(AH65="","",VLOOKUP(AH65,シフト記号表!$C$6:$L$47,10,FALSE()))</f>
        <v/>
      </c>
      <c r="AI66" s="135" t="str">
        <f aca="false">IF(AI65="","",VLOOKUP(AI65,シフト記号表!$C$6:$L$47,10,FALSE()))</f>
        <v/>
      </c>
      <c r="AJ66" s="136" t="str">
        <f aca="false">IF(AJ65="","",VLOOKUP(AJ65,シフト記号表!$C$6:$L$47,10,FALSE()))</f>
        <v/>
      </c>
      <c r="AK66" s="134" t="str">
        <f aca="false">IF(AK65="","",VLOOKUP(AK65,シフト記号表!$C$6:$L$47,10,FALSE()))</f>
        <v/>
      </c>
      <c r="AL66" s="135" t="str">
        <f aca="false">IF(AL65="","",VLOOKUP(AL65,シフト記号表!$C$6:$L$47,10,FALSE()))</f>
        <v/>
      </c>
      <c r="AM66" s="135" t="str">
        <f aca="false">IF(AM65="","",VLOOKUP(AM65,シフト記号表!$C$6:$L$47,10,FALSE()))</f>
        <v/>
      </c>
      <c r="AN66" s="135" t="str">
        <f aca="false">IF(AN65="","",VLOOKUP(AN65,シフト記号表!$C$6:$L$47,10,FALSE()))</f>
        <v/>
      </c>
      <c r="AO66" s="135" t="str">
        <f aca="false">IF(AO65="","",VLOOKUP(AO65,シフト記号表!$C$6:$L$47,10,FALSE()))</f>
        <v/>
      </c>
      <c r="AP66" s="135" t="str">
        <f aca="false">IF(AP65="","",VLOOKUP(AP65,シフト記号表!$C$6:$L$47,10,FALSE()))</f>
        <v/>
      </c>
      <c r="AQ66" s="136" t="str">
        <f aca="false">IF(AQ65="","",VLOOKUP(AQ65,シフト記号表!$C$6:$L$47,10,FALSE()))</f>
        <v/>
      </c>
      <c r="AR66" s="134" t="str">
        <f aca="false">IF(AR65="","",VLOOKUP(AR65,シフト記号表!$C$6:$L$47,10,FALSE()))</f>
        <v/>
      </c>
      <c r="AS66" s="135" t="str">
        <f aca="false">IF(AS65="","",VLOOKUP(AS65,シフト記号表!$C$6:$L$47,10,FALSE()))</f>
        <v/>
      </c>
      <c r="AT66" s="135" t="str">
        <f aca="false">IF(AT65="","",VLOOKUP(AT65,シフト記号表!$C$6:$L$47,10,FALSE()))</f>
        <v/>
      </c>
      <c r="AU66" s="135" t="str">
        <f aca="false">IF(AU65="","",VLOOKUP(AU65,シフト記号表!$C$6:$L$47,10,FALSE()))</f>
        <v/>
      </c>
      <c r="AV66" s="135" t="str">
        <f aca="false">IF(AV65="","",VLOOKUP(AV65,シフト記号表!$C$6:$L$47,10,FALSE()))</f>
        <v/>
      </c>
      <c r="AW66" s="135" t="str">
        <f aca="false">IF(AW65="","",VLOOKUP(AW65,シフト記号表!$C$6:$L$47,10,FALSE()))</f>
        <v/>
      </c>
      <c r="AX66" s="136" t="str">
        <f aca="false">IF(AX65="","",VLOOKUP(AX65,シフト記号表!$C$6:$L$47,10,FALSE()))</f>
        <v/>
      </c>
      <c r="AY66" s="134" t="str">
        <f aca="false">IF(AY65="","",VLOOKUP(AY65,シフト記号表!$C$6:$L$47,10,FALSE()))</f>
        <v/>
      </c>
      <c r="AZ66" s="135" t="str">
        <f aca="false">IF(AZ65="","",VLOOKUP(AZ65,シフト記号表!$C$6:$L$47,10,FALSE()))</f>
        <v/>
      </c>
      <c r="BA66" s="135" t="str">
        <f aca="false">IF(BA65="","",VLOOKUP(BA65,シフト記号表!$C$6:$L$47,10,FALSE()))</f>
        <v/>
      </c>
      <c r="BB66" s="137" t="n">
        <f aca="false">IF($BE$3="４週",SUM(W66:AX66),IF($BE$3="暦月",SUM(W66:BA66),""))</f>
        <v>0</v>
      </c>
      <c r="BC66" s="137"/>
      <c r="BD66" s="138" t="n">
        <f aca="false">IF($BE$3="４週",BB66/4,IF($BE$3="暦月",(BB66/($BE$8/7)),""))</f>
        <v>0</v>
      </c>
      <c r="BE66" s="138"/>
      <c r="BF66" s="128"/>
      <c r="BG66" s="128"/>
      <c r="BH66" s="128"/>
      <c r="BI66" s="128"/>
      <c r="BJ66" s="128"/>
    </row>
    <row r="67" customFormat="false" ht="20.25" hidden="false" customHeight="true" outlineLevel="0" collapsed="false">
      <c r="B67" s="139"/>
      <c r="C67" s="140"/>
      <c r="D67" s="140"/>
      <c r="E67" s="140"/>
      <c r="F67" s="140"/>
      <c r="G67" s="140"/>
      <c r="H67" s="140"/>
      <c r="I67" s="141"/>
      <c r="J67" s="141"/>
      <c r="K67" s="140"/>
      <c r="L67" s="140"/>
      <c r="M67" s="140"/>
      <c r="N67" s="140"/>
      <c r="O67" s="142"/>
      <c r="P67" s="142"/>
      <c r="Q67" s="142"/>
      <c r="R67" s="143"/>
      <c r="S67" s="143"/>
      <c r="T67" s="143"/>
      <c r="U67" s="144"/>
      <c r="V67" s="145"/>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7"/>
      <c r="BE67" s="147"/>
      <c r="BF67" s="142"/>
      <c r="BG67" s="142"/>
      <c r="BH67" s="142"/>
      <c r="BI67" s="142"/>
      <c r="BJ67" s="142"/>
    </row>
    <row r="68" customFormat="false" ht="20.25" hidden="false" customHeight="true" outlineLevel="0" collapsed="false"/>
    <row r="69" customFormat="false" ht="20.25" hidden="false" customHeight="true" outlineLevel="0" collapsed="false"/>
    <row r="70" customFormat="false" ht="20.25" hidden="false" customHeight="true" outlineLevel="0" collapsed="false"/>
    <row r="71" customFormat="false" ht="20.25" hidden="false" customHeight="true" outlineLevel="0" collapsed="false"/>
    <row r="72" customFormat="false" ht="20.25" hidden="false" customHeight="true" outlineLevel="0" collapsed="false"/>
    <row r="73" customFormat="false" ht="20.25" hidden="false" customHeight="true" outlineLevel="0" collapsed="false"/>
    <row r="74" customFormat="false" ht="20.25" hidden="false" customHeight="true" outlineLevel="0" collapsed="false"/>
    <row r="75" customFormat="false" ht="20.25" hidden="false" customHeight="true" outlineLevel="0" collapsed="false"/>
    <row r="76" customFormat="false" ht="20.25" hidden="false" customHeight="true" outlineLevel="0" collapsed="false"/>
    <row r="77" customFormat="false" ht="20.25" hidden="false" customHeight="true" outlineLevel="0" collapsed="false"/>
    <row r="78" customFormat="false" ht="20.25" hidden="false" customHeight="true" outlineLevel="0" collapsed="false"/>
    <row r="79" customFormat="false" ht="20.25" hidden="false" customHeight="true" outlineLevel="0" collapsed="false"/>
    <row r="80" customFormat="false" ht="20.25" hidden="false" customHeight="true" outlineLevel="0" collapsed="false"/>
    <row r="81" customFormat="false" ht="20.25" hidden="false" customHeight="true" outlineLevel="0" collapsed="false"/>
    <row r="82" customFormat="false" ht="20.25" hidden="false" customHeight="true" outlineLevel="0" collapsed="false"/>
    <row r="83" customFormat="false" ht="20.25" hidden="false" customHeight="true" outlineLevel="0" collapsed="false"/>
    <row r="84" customFormat="false" ht="20.25" hidden="false" customHeight="true" outlineLevel="0" collapsed="false"/>
    <row r="85" customFormat="false" ht="20.25" hidden="false" customHeight="true" outlineLevel="0" collapsed="false"/>
    <row r="86" customFormat="false" ht="20.25" hidden="false" customHeight="true" outlineLevel="0" collapsed="false"/>
    <row r="107" customFormat="false" ht="14.25" hidden="false" customHeight="false" outlineLevel="0" collapsed="false">
      <c r="AQ107" s="148"/>
      <c r="AR107" s="148"/>
      <c r="AS107" s="148"/>
      <c r="AT107" s="148"/>
      <c r="AU107" s="148"/>
      <c r="AV107" s="148"/>
      <c r="AW107" s="148"/>
      <c r="AX107" s="148"/>
      <c r="AY107" s="148"/>
      <c r="AZ107" s="148"/>
      <c r="BA107" s="148"/>
      <c r="BB107" s="148"/>
      <c r="BC107" s="148"/>
      <c r="BD107" s="148"/>
      <c r="BE107" s="148"/>
    </row>
    <row r="108" customFormat="false" ht="14.25" hidden="false" customHeight="false" outlineLevel="0" collapsed="false">
      <c r="AQ108" s="148"/>
      <c r="AR108" s="148"/>
      <c r="AS108" s="148"/>
      <c r="AT108" s="148"/>
      <c r="AU108" s="148"/>
      <c r="AV108" s="148"/>
      <c r="AW108" s="148"/>
      <c r="AX108" s="148"/>
      <c r="AY108" s="148"/>
      <c r="AZ108" s="148"/>
      <c r="BA108" s="148"/>
      <c r="BB108" s="148"/>
      <c r="BC108" s="148"/>
      <c r="BD108" s="148"/>
      <c r="BE108" s="148"/>
    </row>
    <row r="113" customFormat="false" ht="14.25" hidden="false" customHeight="false" outlineLevel="0" collapsed="false">
      <c r="C113" s="42"/>
      <c r="D113" s="42"/>
      <c r="E113" s="42"/>
      <c r="F113" s="42"/>
      <c r="G113" s="42"/>
      <c r="H113" s="42"/>
      <c r="I113" s="42"/>
      <c r="J113" s="42"/>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c r="AK113" s="148"/>
      <c r="AL113" s="148"/>
      <c r="AM113" s="148"/>
      <c r="AN113" s="148"/>
      <c r="AO113" s="148"/>
      <c r="AP113" s="148"/>
      <c r="BF113" s="148"/>
      <c r="BG113" s="148"/>
    </row>
    <row r="114" customFormat="false" ht="14.25" hidden="false" customHeight="false" outlineLevel="0" collapsed="false">
      <c r="C114" s="42"/>
      <c r="D114" s="42"/>
      <c r="E114" s="42"/>
      <c r="F114" s="42"/>
      <c r="G114" s="42"/>
      <c r="H114" s="42"/>
      <c r="I114" s="42"/>
      <c r="J114" s="42"/>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BF114" s="148"/>
      <c r="BG114" s="148"/>
    </row>
    <row r="115" customFormat="false" ht="14.25" hidden="false" customHeight="false" outlineLevel="0" collapsed="false">
      <c r="C115" s="149"/>
      <c r="D115" s="149"/>
      <c r="E115" s="149"/>
      <c r="F115" s="149"/>
      <c r="G115" s="149"/>
      <c r="H115" s="149"/>
      <c r="I115" s="149"/>
      <c r="J115" s="149"/>
      <c r="K115" s="42"/>
      <c r="L115" s="42"/>
    </row>
    <row r="116" customFormat="false" ht="14.25" hidden="false" customHeight="false" outlineLevel="0" collapsed="false">
      <c r="C116" s="149"/>
      <c r="D116" s="149"/>
      <c r="E116" s="149"/>
      <c r="F116" s="149"/>
      <c r="G116" s="149"/>
      <c r="H116" s="149"/>
      <c r="I116" s="149"/>
      <c r="J116" s="149"/>
      <c r="K116" s="42"/>
      <c r="L116" s="42"/>
    </row>
    <row r="117" customFormat="false" ht="14.25" hidden="false" customHeight="false" outlineLevel="0" collapsed="false">
      <c r="C117" s="42"/>
      <c r="D117" s="42"/>
      <c r="E117" s="42"/>
      <c r="F117" s="42"/>
      <c r="G117" s="42"/>
      <c r="H117" s="42"/>
      <c r="I117" s="42"/>
      <c r="J117" s="42"/>
    </row>
    <row r="118" customFormat="false" ht="14.25" hidden="false" customHeight="false" outlineLevel="0" collapsed="false">
      <c r="C118" s="42"/>
      <c r="D118" s="42"/>
      <c r="E118" s="42"/>
      <c r="F118" s="42"/>
      <c r="G118" s="42"/>
      <c r="H118" s="42"/>
      <c r="I118" s="42"/>
      <c r="J118" s="42"/>
    </row>
    <row r="119" customFormat="false" ht="14.25" hidden="false" customHeight="false" outlineLevel="0" collapsed="false">
      <c r="C119" s="42"/>
      <c r="D119" s="42"/>
      <c r="E119" s="42"/>
      <c r="F119" s="42"/>
      <c r="G119" s="42"/>
      <c r="H119" s="42"/>
      <c r="I119" s="42"/>
      <c r="J119" s="42"/>
    </row>
    <row r="120" customFormat="false" ht="14.25" hidden="false" customHeight="false" outlineLevel="0" collapsed="false">
      <c r="C120" s="42"/>
      <c r="D120" s="42"/>
      <c r="E120" s="42"/>
      <c r="F120" s="42"/>
      <c r="G120" s="42"/>
      <c r="H120" s="42"/>
      <c r="I120" s="42"/>
      <c r="J120" s="42"/>
    </row>
  </sheetData>
  <mergeCells count="284">
    <mergeCell ref="AT1:BI1"/>
    <mergeCell ref="AC2:AD2"/>
    <mergeCell ref="AF2:AG2"/>
    <mergeCell ref="AJ2:AK2"/>
    <mergeCell ref="AT2:BI2"/>
    <mergeCell ref="BE3:BH3"/>
    <mergeCell ref="BE4:BH4"/>
    <mergeCell ref="BA6:BB6"/>
    <mergeCell ref="BE6:BF6"/>
    <mergeCell ref="BE8:BF8"/>
    <mergeCell ref="B10:B14"/>
    <mergeCell ref="C10:D14"/>
    <mergeCell ref="I10:J14"/>
    <mergeCell ref="K10:N14"/>
    <mergeCell ref="O10:S14"/>
    <mergeCell ref="W10:BA10"/>
    <mergeCell ref="BB10:BC14"/>
    <mergeCell ref="BD10:BE14"/>
    <mergeCell ref="BF10:BJ14"/>
    <mergeCell ref="W11:AC11"/>
    <mergeCell ref="AD11:AJ11"/>
    <mergeCell ref="AK11:AQ11"/>
    <mergeCell ref="AR11:AX11"/>
    <mergeCell ref="AY11:BA11"/>
    <mergeCell ref="B15:B16"/>
    <mergeCell ref="C15:D16"/>
    <mergeCell ref="I15:J16"/>
    <mergeCell ref="K15:N16"/>
    <mergeCell ref="O15:S16"/>
    <mergeCell ref="BB15:BC15"/>
    <mergeCell ref="BD15:BE15"/>
    <mergeCell ref="BF15:BJ16"/>
    <mergeCell ref="BB16:BC16"/>
    <mergeCell ref="BD16:BE16"/>
    <mergeCell ref="B17:B18"/>
    <mergeCell ref="C17:D18"/>
    <mergeCell ref="I17:J18"/>
    <mergeCell ref="K17:N18"/>
    <mergeCell ref="O17:S18"/>
    <mergeCell ref="BB17:BC17"/>
    <mergeCell ref="BD17:BE17"/>
    <mergeCell ref="BF17:BJ18"/>
    <mergeCell ref="BB18:BC18"/>
    <mergeCell ref="BD18:BE18"/>
    <mergeCell ref="B19:B20"/>
    <mergeCell ref="C19:D20"/>
    <mergeCell ref="I19:J20"/>
    <mergeCell ref="K19:N20"/>
    <mergeCell ref="O19:S20"/>
    <mergeCell ref="BB19:BC19"/>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s>
  <conditionalFormatting sqref="BB16:BE16">
    <cfRule type="expression" priority="2" aboveAverage="0" equalAverage="0" bottom="0" percent="0" rank="0" text="" dxfId="0">
      <formula>INDIRECT(ADDRESS(ROW(),COLUMN()))=TRUNC(INDIRECT(ADDRESS(ROW(),COLUMN())))</formula>
    </cfRule>
  </conditionalFormatting>
  <conditionalFormatting sqref="BB18:BE18">
    <cfRule type="expression" priority="3" aboveAverage="0" equalAverage="0" bottom="0" percent="0" rank="0" text="" dxfId="1">
      <formula>INDIRECT(ADDRESS(ROW(),COLUMN()))=TRUNC(INDIRECT(ADDRESS(ROW(),COLUMN())))</formula>
    </cfRule>
  </conditionalFormatting>
  <conditionalFormatting sqref="BB20:BE20">
    <cfRule type="expression" priority="4" aboveAverage="0" equalAverage="0" bottom="0" percent="0" rank="0" text="" dxfId="2">
      <formula>INDIRECT(ADDRESS(ROW(),COLUMN()))=TRUNC(INDIRECT(ADDRESS(ROW(),COLUMN())))</formula>
    </cfRule>
  </conditionalFormatting>
  <conditionalFormatting sqref="BB22:BE22">
    <cfRule type="expression" priority="5" aboveAverage="0" equalAverage="0" bottom="0" percent="0" rank="0" text="" dxfId="3">
      <formula>INDIRECT(ADDRESS(ROW(),COLUMN()))=TRUNC(INDIRECT(ADDRESS(ROW(),COLUMN())))</formula>
    </cfRule>
  </conditionalFormatting>
  <conditionalFormatting sqref="BB24:BE24">
    <cfRule type="expression" priority="6" aboveAverage="0" equalAverage="0" bottom="0" percent="0" rank="0" text="" dxfId="4">
      <formula>INDIRECT(ADDRESS(ROW(),COLUMN()))=TRUNC(INDIRECT(ADDRESS(ROW(),COLUMN())))</formula>
    </cfRule>
  </conditionalFormatting>
  <conditionalFormatting sqref="BB26:BE26">
    <cfRule type="expression" priority="7" aboveAverage="0" equalAverage="0" bottom="0" percent="0" rank="0" text="" dxfId="5">
      <formula>INDIRECT(ADDRESS(ROW(),COLUMN()))=TRUNC(INDIRECT(ADDRESS(ROW(),COLUMN())))</formula>
    </cfRule>
  </conditionalFormatting>
  <conditionalFormatting sqref="BB28:BE28">
    <cfRule type="expression" priority="8" aboveAverage="0" equalAverage="0" bottom="0" percent="0" rank="0" text="" dxfId="6">
      <formula>INDIRECT(ADDRESS(ROW(),COLUMN()))=TRUNC(INDIRECT(ADDRESS(ROW(),COLUMN())))</formula>
    </cfRule>
  </conditionalFormatting>
  <conditionalFormatting sqref="BB30:BE30">
    <cfRule type="expression" priority="9" aboveAverage="0" equalAverage="0" bottom="0" percent="0" rank="0" text="" dxfId="7">
      <formula>INDIRECT(ADDRESS(ROW(),COLUMN()))=TRUNC(INDIRECT(ADDRESS(ROW(),COLUMN())))</formula>
    </cfRule>
  </conditionalFormatting>
  <conditionalFormatting sqref="BB32:BE32">
    <cfRule type="expression" priority="10" aboveAverage="0" equalAverage="0" bottom="0" percent="0" rank="0" text="" dxfId="8">
      <formula>INDIRECT(ADDRESS(ROW(),COLUMN()))=TRUNC(INDIRECT(ADDRESS(ROW(),COLUMN())))</formula>
    </cfRule>
  </conditionalFormatting>
  <conditionalFormatting sqref="BB34:BE34">
    <cfRule type="expression" priority="11" aboveAverage="0" equalAverage="0" bottom="0" percent="0" rank="0" text="" dxfId="9">
      <formula>INDIRECT(ADDRESS(ROW(),COLUMN()))=TRUNC(INDIRECT(ADDRESS(ROW(),COLUMN())))</formula>
    </cfRule>
  </conditionalFormatting>
  <conditionalFormatting sqref="BB36:BE36">
    <cfRule type="expression" priority="12" aboveAverage="0" equalAverage="0" bottom="0" percent="0" rank="0" text="" dxfId="10">
      <formula>INDIRECT(ADDRESS(ROW(),COLUMN()))=TRUNC(INDIRECT(ADDRESS(ROW(),COLUMN())))</formula>
    </cfRule>
  </conditionalFormatting>
  <conditionalFormatting sqref="BB38:BE38">
    <cfRule type="expression" priority="13" aboveAverage="0" equalAverage="0" bottom="0" percent="0" rank="0" text="" dxfId="11">
      <formula>INDIRECT(ADDRESS(ROW(),COLUMN()))=TRUNC(INDIRECT(ADDRESS(ROW(),COLUMN())))</formula>
    </cfRule>
  </conditionalFormatting>
  <conditionalFormatting sqref="BB40:BE40">
    <cfRule type="expression" priority="14" aboveAverage="0" equalAverage="0" bottom="0" percent="0" rank="0" text="" dxfId="12">
      <formula>INDIRECT(ADDRESS(ROW(),COLUMN()))=TRUNC(INDIRECT(ADDRESS(ROW(),COLUMN())))</formula>
    </cfRule>
  </conditionalFormatting>
  <conditionalFormatting sqref="BB42:BE42">
    <cfRule type="expression" priority="15" aboveAverage="0" equalAverage="0" bottom="0" percent="0" rank="0" text="" dxfId="13">
      <formula>INDIRECT(ADDRESS(ROW(),COLUMN()))=TRUNC(INDIRECT(ADDRESS(ROW(),COLUMN())))</formula>
    </cfRule>
  </conditionalFormatting>
  <conditionalFormatting sqref="BB44:BE44">
    <cfRule type="expression" priority="16" aboveAverage="0" equalAverage="0" bottom="0" percent="0" rank="0" text="" dxfId="14">
      <formula>INDIRECT(ADDRESS(ROW(),COLUMN()))=TRUNC(INDIRECT(ADDRESS(ROW(),COLUMN())))</formula>
    </cfRule>
  </conditionalFormatting>
  <conditionalFormatting sqref="BB46:BE46">
    <cfRule type="expression" priority="17" aboveAverage="0" equalAverage="0" bottom="0" percent="0" rank="0" text="" dxfId="15">
      <formula>INDIRECT(ADDRESS(ROW(),COLUMN()))=TRUNC(INDIRECT(ADDRESS(ROW(),COLUMN())))</formula>
    </cfRule>
  </conditionalFormatting>
  <conditionalFormatting sqref="BB48:BE48">
    <cfRule type="expression" priority="18" aboveAverage="0" equalAverage="0" bottom="0" percent="0" rank="0" text="" dxfId="16">
      <formula>INDIRECT(ADDRESS(ROW(),COLUMN()))=TRUNC(INDIRECT(ADDRESS(ROW(),COLUMN())))</formula>
    </cfRule>
  </conditionalFormatting>
  <conditionalFormatting sqref="BB50:BE50">
    <cfRule type="expression" priority="19" aboveAverage="0" equalAverage="0" bottom="0" percent="0" rank="0" text="" dxfId="17">
      <formula>INDIRECT(ADDRESS(ROW(),COLUMN()))=TRUNC(INDIRECT(ADDRESS(ROW(),COLUMN())))</formula>
    </cfRule>
  </conditionalFormatting>
  <conditionalFormatting sqref="BB52:BE52">
    <cfRule type="expression" priority="20" aboveAverage="0" equalAverage="0" bottom="0" percent="0" rank="0" text="" dxfId="18">
      <formula>INDIRECT(ADDRESS(ROW(),COLUMN()))=TRUNC(INDIRECT(ADDRESS(ROW(),COLUMN())))</formula>
    </cfRule>
  </conditionalFormatting>
  <conditionalFormatting sqref="BB54:BE54">
    <cfRule type="expression" priority="21" aboveAverage="0" equalAverage="0" bottom="0" percent="0" rank="0" text="" dxfId="19">
      <formula>INDIRECT(ADDRESS(ROW(),COLUMN()))=TRUNC(INDIRECT(ADDRESS(ROW(),COLUMN())))</formula>
    </cfRule>
  </conditionalFormatting>
  <conditionalFormatting sqref="BB56:BE56">
    <cfRule type="expression" priority="22" aboveAverage="0" equalAverage="0" bottom="0" percent="0" rank="0" text="" dxfId="20">
      <formula>INDIRECT(ADDRESS(ROW(),COLUMN()))=TRUNC(INDIRECT(ADDRESS(ROW(),COLUMN())))</formula>
    </cfRule>
  </conditionalFormatting>
  <conditionalFormatting sqref="BB58:BE58">
    <cfRule type="expression" priority="23" aboveAverage="0" equalAverage="0" bottom="0" percent="0" rank="0" text="" dxfId="21">
      <formula>INDIRECT(ADDRESS(ROW(),COLUMN()))=TRUNC(INDIRECT(ADDRESS(ROW(),COLUMN())))</formula>
    </cfRule>
  </conditionalFormatting>
  <conditionalFormatting sqref="BB60:BE60">
    <cfRule type="expression" priority="24" aboveAverage="0" equalAverage="0" bottom="0" percent="0" rank="0" text="" dxfId="22">
      <formula>INDIRECT(ADDRESS(ROW(),COLUMN()))=TRUNC(INDIRECT(ADDRESS(ROW(),COLUMN())))</formula>
    </cfRule>
  </conditionalFormatting>
  <conditionalFormatting sqref="BB62:BE62">
    <cfRule type="expression" priority="25" aboveAverage="0" equalAverage="0" bottom="0" percent="0" rank="0" text="" dxfId="23">
      <formula>INDIRECT(ADDRESS(ROW(),COLUMN()))=TRUNC(INDIRECT(ADDRESS(ROW(),COLUMN())))</formula>
    </cfRule>
  </conditionalFormatting>
  <conditionalFormatting sqref="BB64:BE64">
    <cfRule type="expression" priority="26" aboveAverage="0" equalAverage="0" bottom="0" percent="0" rank="0" text="" dxfId="24">
      <formula>INDIRECT(ADDRESS(ROW(),COLUMN()))=TRUNC(INDIRECT(ADDRESS(ROW(),COLUMN())))</formula>
    </cfRule>
  </conditionalFormatting>
  <conditionalFormatting sqref="BB66:BE66">
    <cfRule type="expression" priority="27" aboveAverage="0" equalAverage="0" bottom="0" percent="0" rank="0" text="" dxfId="25">
      <formula>INDIRECT(ADDRESS(ROW(),COLUMN()))=TRUNC(INDIRECT(ADDRESS(ROW(),COLUMN())))</formula>
    </cfRule>
  </conditionalFormatting>
  <conditionalFormatting sqref="W16:BA16">
    <cfRule type="expression" priority="28" aboveAverage="0" equalAverage="0" bottom="0" percent="0" rank="0" text="" dxfId="26">
      <formula>INDIRECT(ADDRESS(ROW(),COLUMN()))=TRUNC(INDIRECT(ADDRESS(ROW(),COLUMN())))</formula>
    </cfRule>
  </conditionalFormatting>
  <conditionalFormatting sqref="W18:BA18">
    <cfRule type="expression" priority="29" aboveAverage="0" equalAverage="0" bottom="0" percent="0" rank="0" text="" dxfId="27">
      <formula>INDIRECT(ADDRESS(ROW(),COLUMN()))=TRUNC(INDIRECT(ADDRESS(ROW(),COLUMN())))</formula>
    </cfRule>
  </conditionalFormatting>
  <conditionalFormatting sqref="W20:BA20">
    <cfRule type="expression" priority="30" aboveAverage="0" equalAverage="0" bottom="0" percent="0" rank="0" text="" dxfId="28">
      <formula>INDIRECT(ADDRESS(ROW(),COLUMN()))=TRUNC(INDIRECT(ADDRESS(ROW(),COLUMN())))</formula>
    </cfRule>
  </conditionalFormatting>
  <conditionalFormatting sqref="W22:BA22">
    <cfRule type="expression" priority="31" aboveAverage="0" equalAverage="0" bottom="0" percent="0" rank="0" text="" dxfId="29">
      <formula>INDIRECT(ADDRESS(ROW(),COLUMN()))=TRUNC(INDIRECT(ADDRESS(ROW(),COLUMN())))</formula>
    </cfRule>
  </conditionalFormatting>
  <conditionalFormatting sqref="W24:BA24">
    <cfRule type="expression" priority="32" aboveAverage="0" equalAverage="0" bottom="0" percent="0" rank="0" text="" dxfId="30">
      <formula>INDIRECT(ADDRESS(ROW(),COLUMN()))=TRUNC(INDIRECT(ADDRESS(ROW(),COLUMN())))</formula>
    </cfRule>
  </conditionalFormatting>
  <conditionalFormatting sqref="W26:BA26">
    <cfRule type="expression" priority="33" aboveAverage="0" equalAverage="0" bottom="0" percent="0" rank="0" text="" dxfId="31">
      <formula>INDIRECT(ADDRESS(ROW(),COLUMN()))=TRUNC(INDIRECT(ADDRESS(ROW(),COLUMN())))</formula>
    </cfRule>
  </conditionalFormatting>
  <conditionalFormatting sqref="W28:BA28">
    <cfRule type="expression" priority="34" aboveAverage="0" equalAverage="0" bottom="0" percent="0" rank="0" text="" dxfId="32">
      <formula>INDIRECT(ADDRESS(ROW(),COLUMN()))=TRUNC(INDIRECT(ADDRESS(ROW(),COLUMN())))</formula>
    </cfRule>
  </conditionalFormatting>
  <conditionalFormatting sqref="W30:BA30">
    <cfRule type="expression" priority="35" aboveAverage="0" equalAverage="0" bottom="0" percent="0" rank="0" text="" dxfId="33">
      <formula>INDIRECT(ADDRESS(ROW(),COLUMN()))=TRUNC(INDIRECT(ADDRESS(ROW(),COLUMN())))</formula>
    </cfRule>
  </conditionalFormatting>
  <conditionalFormatting sqref="W32:BA32">
    <cfRule type="expression" priority="36" aboveAverage="0" equalAverage="0" bottom="0" percent="0" rank="0" text="" dxfId="34">
      <formula>INDIRECT(ADDRESS(ROW(),COLUMN()))=TRUNC(INDIRECT(ADDRESS(ROW(),COLUMN())))</formula>
    </cfRule>
  </conditionalFormatting>
  <conditionalFormatting sqref="W34:BA34">
    <cfRule type="expression" priority="37" aboveAverage="0" equalAverage="0" bottom="0" percent="0" rank="0" text="" dxfId="35">
      <formula>INDIRECT(ADDRESS(ROW(),COLUMN()))=TRUNC(INDIRECT(ADDRESS(ROW(),COLUMN())))</formula>
    </cfRule>
  </conditionalFormatting>
  <conditionalFormatting sqref="W36:BA36">
    <cfRule type="expression" priority="38" aboveAverage="0" equalAverage="0" bottom="0" percent="0" rank="0" text="" dxfId="36">
      <formula>INDIRECT(ADDRESS(ROW(),COLUMN()))=TRUNC(INDIRECT(ADDRESS(ROW(),COLUMN())))</formula>
    </cfRule>
  </conditionalFormatting>
  <conditionalFormatting sqref="W38:BA38">
    <cfRule type="expression" priority="39" aboveAverage="0" equalAverage="0" bottom="0" percent="0" rank="0" text="" dxfId="37">
      <formula>INDIRECT(ADDRESS(ROW(),COLUMN()))=TRUNC(INDIRECT(ADDRESS(ROW(),COLUMN())))</formula>
    </cfRule>
  </conditionalFormatting>
  <conditionalFormatting sqref="W40:BA40">
    <cfRule type="expression" priority="40" aboveAverage="0" equalAverage="0" bottom="0" percent="0" rank="0" text="" dxfId="38">
      <formula>INDIRECT(ADDRESS(ROW(),COLUMN()))=TRUNC(INDIRECT(ADDRESS(ROW(),COLUMN())))</formula>
    </cfRule>
  </conditionalFormatting>
  <conditionalFormatting sqref="W42:BA42">
    <cfRule type="expression" priority="41" aboveAverage="0" equalAverage="0" bottom="0" percent="0" rank="0" text="" dxfId="39">
      <formula>INDIRECT(ADDRESS(ROW(),COLUMN()))=TRUNC(INDIRECT(ADDRESS(ROW(),COLUMN())))</formula>
    </cfRule>
  </conditionalFormatting>
  <conditionalFormatting sqref="W44:BA44">
    <cfRule type="expression" priority="42" aboveAverage="0" equalAverage="0" bottom="0" percent="0" rank="0" text="" dxfId="40">
      <formula>INDIRECT(ADDRESS(ROW(),COLUMN()))=TRUNC(INDIRECT(ADDRESS(ROW(),COLUMN())))</formula>
    </cfRule>
  </conditionalFormatting>
  <conditionalFormatting sqref="W46:BA46">
    <cfRule type="expression" priority="43" aboveAverage="0" equalAverage="0" bottom="0" percent="0" rank="0" text="" dxfId="41">
      <formula>INDIRECT(ADDRESS(ROW(),COLUMN()))=TRUNC(INDIRECT(ADDRESS(ROW(),COLUMN())))</formula>
    </cfRule>
  </conditionalFormatting>
  <conditionalFormatting sqref="W48:BA48">
    <cfRule type="expression" priority="44" aboveAverage="0" equalAverage="0" bottom="0" percent="0" rank="0" text="" dxfId="42">
      <formula>INDIRECT(ADDRESS(ROW(),COLUMN()))=TRUNC(INDIRECT(ADDRESS(ROW(),COLUMN())))</formula>
    </cfRule>
  </conditionalFormatting>
  <conditionalFormatting sqref="W50:BA50">
    <cfRule type="expression" priority="45" aboveAverage="0" equalAverage="0" bottom="0" percent="0" rank="0" text="" dxfId="43">
      <formula>INDIRECT(ADDRESS(ROW(),COLUMN()))=TRUNC(INDIRECT(ADDRESS(ROW(),COLUMN())))</formula>
    </cfRule>
  </conditionalFormatting>
  <conditionalFormatting sqref="W52:BA52">
    <cfRule type="expression" priority="46" aboveAverage="0" equalAverage="0" bottom="0" percent="0" rank="0" text="" dxfId="44">
      <formula>INDIRECT(ADDRESS(ROW(),COLUMN()))=TRUNC(INDIRECT(ADDRESS(ROW(),COLUMN())))</formula>
    </cfRule>
  </conditionalFormatting>
  <conditionalFormatting sqref="W54:BA54">
    <cfRule type="expression" priority="47" aboveAverage="0" equalAverage="0" bottom="0" percent="0" rank="0" text="" dxfId="45">
      <formula>INDIRECT(ADDRESS(ROW(),COLUMN()))=TRUNC(INDIRECT(ADDRESS(ROW(),COLUMN())))</formula>
    </cfRule>
  </conditionalFormatting>
  <conditionalFormatting sqref="W56:BA56">
    <cfRule type="expression" priority="48" aboveAverage="0" equalAverage="0" bottom="0" percent="0" rank="0" text="" dxfId="46">
      <formula>INDIRECT(ADDRESS(ROW(),COLUMN()))=TRUNC(INDIRECT(ADDRESS(ROW(),COLUMN())))</formula>
    </cfRule>
  </conditionalFormatting>
  <conditionalFormatting sqref="W58:BA58">
    <cfRule type="expression" priority="49" aboveAverage="0" equalAverage="0" bottom="0" percent="0" rank="0" text="" dxfId="47">
      <formula>INDIRECT(ADDRESS(ROW(),COLUMN()))=TRUNC(INDIRECT(ADDRESS(ROW(),COLUMN())))</formula>
    </cfRule>
  </conditionalFormatting>
  <conditionalFormatting sqref="W60:BA60">
    <cfRule type="expression" priority="50" aboveAverage="0" equalAverage="0" bottom="0" percent="0" rank="0" text="" dxfId="48">
      <formula>INDIRECT(ADDRESS(ROW(),COLUMN()))=TRUNC(INDIRECT(ADDRESS(ROW(),COLUMN())))</formula>
    </cfRule>
  </conditionalFormatting>
  <conditionalFormatting sqref="W62:BA62">
    <cfRule type="expression" priority="51" aboveAverage="0" equalAverage="0" bottom="0" percent="0" rank="0" text="" dxfId="49">
      <formula>INDIRECT(ADDRESS(ROW(),COLUMN()))=TRUNC(INDIRECT(ADDRESS(ROW(),COLUMN())))</formula>
    </cfRule>
  </conditionalFormatting>
  <conditionalFormatting sqref="W64:BA64">
    <cfRule type="expression" priority="52" aboveAverage="0" equalAverage="0" bottom="0" percent="0" rank="0" text="" dxfId="50">
      <formula>INDIRECT(ADDRESS(ROW(),COLUMN()))=TRUNC(INDIRECT(ADDRESS(ROW(),COLUMN())))</formula>
    </cfRule>
  </conditionalFormatting>
  <conditionalFormatting sqref="W66:BA66">
    <cfRule type="expression" priority="53" aboveAverage="0" equalAverage="0" bottom="0" percent="0" rank="0" text="" dxfId="51">
      <formula>INDIRECT(ADDRESS(ROW(),COLUMN()))=TRUNC(INDIRECT(ADDRESS(ROW(),COLUMN())))</formula>
    </cfRule>
  </conditionalFormatting>
  <dataValidations count="9">
    <dataValidation allowBlank="true" errorStyle="stop" operator="between" showDropDown="false" showErrorMessage="true" showInputMessage="true" sqref="BE3:BH3" type="list">
      <formula1>"４週,暦月"</formula1>
      <formula2>0</formula2>
    </dataValidation>
    <dataValidation allowBlank="true" errorStyle="stop" operator="between" showDropDown="false" showErrorMessage="true" showInputMessage="true" sqref="AF3:AF4" type="list">
      <formula1>#ref!</formula1>
      <formula2>0</formula2>
    </dataValidation>
    <dataValidation allowBlank="true" error="入力可能範囲　32～40" errorStyle="stop" operator="between" showDropDown="false" showErrorMessage="true" showInputMessage="true" sqref="BA6:BB6" type="decimal">
      <formula1>32</formula1>
      <formula2>40</formula2>
    </dataValidation>
    <dataValidation allowBlank="true" errorStyle="stop" operator="between" showDropDown="false" showErrorMessage="true" showInputMessage="true" sqref="BE4:BH4" type="list">
      <formula1>"予定,実績,予定・実績"</formula1>
      <formula2>0</formula2>
    </dataValidation>
    <dataValidation allowBlank="true" errorStyle="stop" operator="between" showDropDown="false" showErrorMessage="false" showInputMessage="true" sqref="C15:D66" type="list">
      <formula1>職種</formula1>
      <formula2>0</formula2>
    </dataValidation>
    <dataValidation allowBlank="true" errorStyle="stop" operator="between" showDropDown="false" showErrorMessage="false" showInputMessage="true" sqref="W15:BA15 W17:BA17 W19:BA19 W21:BA21 W23:BA23 W25:BA25 W27:BA27 W29:BA29 W31:BA31 W33:BA33 W35:BA35 W37:BA37 W39:BA39 W41:BA41 W43:BA43 W45:BA45 W47:BA47 W49:BA49 W51:BA51 W53:BA53 W55:BA55 W57:BA57 W59:BA59 W61:BA61 W63:BA63 W65:BA65" type="list">
      <formula1>シフト記号表</formula1>
      <formula2>0</formula2>
    </dataValidation>
    <dataValidation allowBlank="true" errorStyle="stop" operator="between" showDropDown="false" showErrorMessage="false" showInputMessage="true" sqref="I15:J66" type="list">
      <formula1>"A,B,C,D"</formula1>
      <formula2>0</formula2>
    </dataValidation>
    <dataValidation allowBlank="true" error="リストにない場合のみ、入力してください。" errorStyle="warning" operator="between" showDropDown="false" showErrorMessage="false" showInputMessage="true" sqref="K15:N66" type="list">
      <formula1>INDIRECT(C15)</formula1>
      <formula2>0</formula2>
    </dataValidation>
    <dataValidation allowBlank="true" error="プルダウンにないケースは直接入力してください。" errorStyle="information" operator="between" showDropDown="false" showErrorMessage="false" showInputMessage="true" sqref="AT1:BI1" type="list">
      <formula1>#ref!</formula1>
      <formula2>0</formula2>
    </dataValidation>
  </dataValidations>
  <printOptions headings="false" gridLines="false" gridLinesSet="true" horizontalCentered="true" verticalCentered="false"/>
  <pageMargins left="0.157638888888889" right="0.157638888888889" top="0.590277777777778" bottom="0.472916666666667" header="0.511811023622047" footer="0.157638888888889"/>
  <pageSetup paperSize="9" scale="100" fitToWidth="1" fitToHeight="0" pageOrder="downThenOver" orientation="landscape" blackAndWhite="false" draft="false" cellComments="none" horizontalDpi="300" verticalDpi="300" copies="1"/>
  <headerFooter differentFirst="false" differentOddEven="false">
    <oddHeader/>
    <oddFooter>&amp;R&amp;16&amp;P/&amp;N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M135"/>
  <sheetViews>
    <sheetView showFormulas="false" showGridLines="false" showRowColHeaders="true" showZeros="true" rightToLeft="false" tabSelected="true" showOutlineSymbols="true" defaultGridColor="true" view="pageBreakPreview" topLeftCell="A1" colorId="64" zoomScale="100" zoomScaleNormal="55" zoomScalePageLayoutView="100" workbookViewId="0">
      <selection pane="topLeft" activeCell="A1" activeCellId="0" sqref="A1"/>
    </sheetView>
  </sheetViews>
  <sheetFormatPr defaultColWidth="4.50390625" defaultRowHeight="14.25" zeroHeight="false" outlineLevelRow="0" outlineLevelCol="0"/>
  <cols>
    <col collapsed="false" customWidth="true" hidden="false" outlineLevel="0" max="1" min="1" style="1" width="0.89"/>
    <col collapsed="false" customWidth="true" hidden="false" outlineLevel="0" max="5" min="2" style="1" width="5.68"/>
    <col collapsed="false" customWidth="true" hidden="true" outlineLevel="0" max="7" min="6" style="1" width="5.68"/>
    <col collapsed="false" customWidth="true" hidden="false" outlineLevel="0" max="60" min="8" style="1" width="5.68"/>
    <col collapsed="false" customWidth="true" hidden="false" outlineLevel="0" max="61" min="61" style="1" width="1.1"/>
    <col collapsed="false" customWidth="false" hidden="false" outlineLevel="0" max="1024" min="62" style="1" width="4.5"/>
  </cols>
  <sheetData>
    <row r="1" s="2" customFormat="true" ht="20.25" hidden="false" customHeight="true" outlineLevel="0" collapsed="false">
      <c r="C1" s="3" t="s">
        <v>0</v>
      </c>
      <c r="D1" s="3"/>
      <c r="E1" s="3"/>
      <c r="F1" s="3"/>
      <c r="G1" s="3"/>
      <c r="H1" s="3"/>
      <c r="K1" s="4" t="s">
        <v>1</v>
      </c>
      <c r="N1" s="3"/>
      <c r="O1" s="3"/>
      <c r="P1" s="3"/>
      <c r="Q1" s="3"/>
      <c r="R1" s="3"/>
      <c r="S1" s="3"/>
      <c r="T1" s="3"/>
      <c r="U1" s="3"/>
      <c r="AQ1" s="5" t="s">
        <v>2</v>
      </c>
      <c r="AR1" s="6" t="s">
        <v>235</v>
      </c>
      <c r="AS1" s="6"/>
      <c r="AT1" s="6"/>
      <c r="AU1" s="6"/>
      <c r="AV1" s="6"/>
      <c r="AW1" s="6"/>
      <c r="AX1" s="6"/>
      <c r="AY1" s="6"/>
      <c r="AZ1" s="6"/>
      <c r="BA1" s="6"/>
      <c r="BB1" s="6"/>
      <c r="BC1" s="6"/>
      <c r="BD1" s="6"/>
      <c r="BE1" s="6"/>
      <c r="BF1" s="6"/>
      <c r="BG1" s="6"/>
      <c r="BH1" s="5" t="s">
        <v>4</v>
      </c>
    </row>
    <row r="2" s="7" customFormat="true" ht="20.25" hidden="false" customHeight="true" outlineLevel="0" collapsed="false">
      <c r="H2" s="4"/>
      <c r="K2" s="4"/>
      <c r="L2" s="4"/>
      <c r="N2" s="5"/>
      <c r="O2" s="5"/>
      <c r="P2" s="5"/>
      <c r="Q2" s="5"/>
      <c r="R2" s="5"/>
      <c r="S2" s="5"/>
      <c r="T2" s="5"/>
      <c r="U2" s="5"/>
      <c r="Z2" s="5" t="s">
        <v>5</v>
      </c>
      <c r="AA2" s="8" t="n">
        <v>6</v>
      </c>
      <c r="AB2" s="8"/>
      <c r="AC2" s="5" t="s">
        <v>6</v>
      </c>
      <c r="AD2" s="9" t="n">
        <f aca="false">IF(AA2=0,"",YEAR(DATE(2018+AA2,1,1)))</f>
        <v>2024</v>
      </c>
      <c r="AE2" s="9"/>
      <c r="AF2" s="7" t="s">
        <v>7</v>
      </c>
      <c r="AG2" s="7" t="s">
        <v>8</v>
      </c>
      <c r="AH2" s="8" t="n">
        <v>4</v>
      </c>
      <c r="AI2" s="8"/>
      <c r="AJ2" s="7" t="s">
        <v>9</v>
      </c>
      <c r="AQ2" s="5" t="s">
        <v>10</v>
      </c>
      <c r="AR2" s="8" t="s">
        <v>11</v>
      </c>
      <c r="AS2" s="8"/>
      <c r="AT2" s="8"/>
      <c r="AU2" s="8"/>
      <c r="AV2" s="8"/>
      <c r="AW2" s="8"/>
      <c r="AX2" s="8"/>
      <c r="AY2" s="8"/>
      <c r="AZ2" s="8"/>
      <c r="BA2" s="8"/>
      <c r="BB2" s="8"/>
      <c r="BC2" s="8"/>
      <c r="BD2" s="8"/>
      <c r="BE2" s="8"/>
      <c r="BF2" s="8"/>
      <c r="BG2" s="8"/>
      <c r="BH2" s="5" t="s">
        <v>4</v>
      </c>
      <c r="BI2" s="5"/>
      <c r="BJ2" s="5"/>
      <c r="BK2" s="5"/>
    </row>
    <row r="3" s="7" customFormat="true" ht="20.25" hidden="false" customHeight="true" outlineLevel="0" collapsed="false">
      <c r="H3" s="4"/>
      <c r="K3" s="4"/>
      <c r="M3" s="5"/>
      <c r="N3" s="5"/>
      <c r="O3" s="5"/>
      <c r="P3" s="5"/>
      <c r="Q3" s="5"/>
      <c r="R3" s="5"/>
      <c r="S3" s="5"/>
      <c r="AA3" s="12"/>
      <c r="AB3" s="12"/>
      <c r="AC3" s="12"/>
      <c r="AD3" s="13"/>
      <c r="AE3" s="12"/>
      <c r="BB3" s="191" t="s">
        <v>12</v>
      </c>
      <c r="BC3" s="15" t="s">
        <v>13</v>
      </c>
      <c r="BD3" s="15"/>
      <c r="BE3" s="15"/>
      <c r="BF3" s="15"/>
      <c r="BG3" s="5"/>
    </row>
    <row r="4" s="7" customFormat="true" ht="20.25" hidden="false" customHeight="true" outlineLevel="0" collapsed="false">
      <c r="H4" s="4"/>
      <c r="K4" s="4"/>
      <c r="M4" s="5"/>
      <c r="N4" s="5"/>
      <c r="O4" s="5"/>
      <c r="P4" s="5"/>
      <c r="Q4" s="5"/>
      <c r="R4" s="5"/>
      <c r="S4" s="5"/>
      <c r="AA4" s="12"/>
      <c r="AB4" s="12"/>
      <c r="AC4" s="12"/>
      <c r="AD4" s="13"/>
      <c r="AE4" s="12"/>
      <c r="BB4" s="191" t="s">
        <v>14</v>
      </c>
      <c r="BC4" s="15" t="s">
        <v>15</v>
      </c>
      <c r="BD4" s="15"/>
      <c r="BE4" s="15"/>
      <c r="BF4" s="15"/>
      <c r="BG4" s="5"/>
    </row>
    <row r="5" s="7" customFormat="true" ht="4.5" hidden="false" customHeight="true" outlineLevel="0" collapsed="false">
      <c r="H5" s="4"/>
      <c r="K5" s="4"/>
      <c r="M5" s="5"/>
      <c r="N5" s="5"/>
      <c r="O5" s="5"/>
      <c r="P5" s="5"/>
      <c r="Q5" s="5"/>
      <c r="R5" s="5"/>
      <c r="S5" s="5"/>
      <c r="AA5" s="192"/>
      <c r="AB5" s="192"/>
      <c r="AH5" s="2"/>
      <c r="AI5" s="2"/>
      <c r="AJ5" s="2"/>
      <c r="AK5" s="2"/>
      <c r="AL5" s="2"/>
      <c r="AM5" s="2"/>
      <c r="AN5" s="2"/>
      <c r="AO5" s="2"/>
      <c r="AP5" s="2"/>
      <c r="AQ5" s="2"/>
      <c r="AR5" s="2"/>
      <c r="AS5" s="2"/>
      <c r="AT5" s="2"/>
      <c r="AU5" s="2"/>
      <c r="AV5" s="2"/>
      <c r="AW5" s="2"/>
      <c r="AX5" s="2"/>
      <c r="AY5" s="2"/>
      <c r="AZ5" s="2"/>
      <c r="BA5" s="2"/>
      <c r="BB5" s="2"/>
      <c r="BC5" s="2"/>
      <c r="BD5" s="2"/>
      <c r="BE5" s="2"/>
      <c r="BF5" s="24"/>
      <c r="BG5" s="24"/>
    </row>
    <row r="6" s="7" customFormat="true" ht="21" hidden="false" customHeight="true" outlineLevel="0" collapsed="false">
      <c r="B6" s="3"/>
      <c r="C6" s="2"/>
      <c r="D6" s="2"/>
      <c r="E6" s="2"/>
      <c r="F6" s="2"/>
      <c r="G6" s="2"/>
      <c r="H6" s="2"/>
      <c r="I6" s="195"/>
      <c r="J6" s="195"/>
      <c r="K6" s="195"/>
      <c r="L6" s="194"/>
      <c r="M6" s="195"/>
      <c r="N6" s="195"/>
      <c r="O6" s="195"/>
      <c r="AH6" s="2"/>
      <c r="AI6" s="2"/>
      <c r="AJ6" s="2"/>
      <c r="AK6" s="2"/>
      <c r="AL6" s="2"/>
      <c r="AM6" s="2" t="s">
        <v>16</v>
      </c>
      <c r="AN6" s="2"/>
      <c r="AO6" s="2"/>
      <c r="AP6" s="2"/>
      <c r="AQ6" s="2"/>
      <c r="AR6" s="2"/>
      <c r="AS6" s="2"/>
      <c r="AU6" s="202"/>
      <c r="AV6" s="202"/>
      <c r="AW6" s="30"/>
      <c r="AX6" s="2"/>
      <c r="AY6" s="31" t="n">
        <v>40</v>
      </c>
      <c r="AZ6" s="31"/>
      <c r="BA6" s="30" t="s">
        <v>17</v>
      </c>
      <c r="BB6" s="2"/>
      <c r="BC6" s="31" t="n">
        <v>160</v>
      </c>
      <c r="BD6" s="31"/>
      <c r="BE6" s="30" t="s">
        <v>18</v>
      </c>
      <c r="BF6" s="2"/>
      <c r="BG6" s="24"/>
    </row>
    <row r="7" s="7" customFormat="true" ht="4.5" hidden="false" customHeight="true" outlineLevel="0" collapsed="false">
      <c r="B7" s="3"/>
      <c r="C7" s="193"/>
      <c r="D7" s="193"/>
      <c r="E7" s="193"/>
      <c r="F7" s="193"/>
      <c r="G7" s="193"/>
      <c r="H7" s="195"/>
      <c r="I7" s="195"/>
      <c r="J7" s="195"/>
      <c r="K7" s="195"/>
      <c r="L7" s="195"/>
      <c r="M7" s="195"/>
      <c r="N7" s="195"/>
      <c r="O7" s="195"/>
      <c r="AH7" s="2"/>
      <c r="AI7" s="2"/>
      <c r="AJ7" s="2"/>
      <c r="AK7" s="2"/>
      <c r="AL7" s="2"/>
      <c r="AM7" s="2"/>
      <c r="AN7" s="2"/>
      <c r="AO7" s="2"/>
      <c r="AP7" s="2"/>
      <c r="AQ7" s="2"/>
      <c r="AR7" s="2"/>
      <c r="AS7" s="2"/>
      <c r="AT7" s="2"/>
      <c r="AU7" s="2"/>
      <c r="AV7" s="2"/>
      <c r="AW7" s="2"/>
      <c r="AX7" s="2"/>
      <c r="AY7" s="2"/>
      <c r="AZ7" s="2"/>
      <c r="BA7" s="2"/>
      <c r="BB7" s="2"/>
      <c r="BC7" s="2"/>
      <c r="BD7" s="2"/>
      <c r="BE7" s="2"/>
      <c r="BF7" s="24"/>
      <c r="BG7" s="24"/>
    </row>
    <row r="8" s="7" customFormat="true" ht="21" hidden="false" customHeight="true" outlineLevel="0" collapsed="false">
      <c r="B8" s="198"/>
      <c r="C8" s="194"/>
      <c r="D8" s="194"/>
      <c r="E8" s="194"/>
      <c r="F8" s="194"/>
      <c r="G8" s="194"/>
      <c r="H8" s="195"/>
      <c r="I8" s="195"/>
      <c r="J8" s="195"/>
      <c r="K8" s="195"/>
      <c r="L8" s="195"/>
      <c r="M8" s="195"/>
      <c r="N8" s="195"/>
      <c r="O8" s="195"/>
      <c r="AH8" s="200"/>
      <c r="AI8" s="200"/>
      <c r="AJ8" s="200"/>
      <c r="AK8" s="2"/>
      <c r="AL8" s="24"/>
      <c r="AM8" s="199"/>
      <c r="AN8" s="199"/>
      <c r="AO8" s="3"/>
      <c r="AP8" s="191"/>
      <c r="AQ8" s="191"/>
      <c r="AR8" s="191"/>
      <c r="AS8" s="201"/>
      <c r="AT8" s="201"/>
      <c r="AU8" s="2"/>
      <c r="AV8" s="191"/>
      <c r="AW8" s="191"/>
      <c r="AX8" s="194"/>
      <c r="AY8" s="2"/>
      <c r="AZ8" s="2" t="s">
        <v>19</v>
      </c>
      <c r="BA8" s="2"/>
      <c r="BB8" s="2"/>
      <c r="BC8" s="203" t="n">
        <f aca="false">DAY(EOMONTH(DATE(AD2,AH2,1),0))</f>
        <v>30</v>
      </c>
      <c r="BD8" s="203"/>
      <c r="BE8" s="2" t="s">
        <v>20</v>
      </c>
      <c r="BF8" s="2"/>
      <c r="BG8" s="2"/>
      <c r="BK8" s="5"/>
      <c r="BL8" s="5"/>
      <c r="BM8" s="5"/>
    </row>
    <row r="9" s="7" customFormat="true" ht="4.5" hidden="false" customHeight="true" outlineLevel="0" collapsed="false">
      <c r="B9" s="198"/>
      <c r="C9" s="191"/>
      <c r="D9" s="191"/>
      <c r="E9" s="191"/>
      <c r="F9" s="191"/>
      <c r="G9" s="191"/>
      <c r="H9" s="191"/>
      <c r="I9" s="191"/>
      <c r="J9" s="191"/>
      <c r="K9" s="191"/>
      <c r="L9" s="191"/>
      <c r="M9" s="191"/>
      <c r="N9" s="191"/>
      <c r="O9" s="191"/>
      <c r="AH9" s="193"/>
      <c r="AI9" s="2"/>
      <c r="AJ9" s="2"/>
      <c r="AK9" s="200"/>
      <c r="AL9" s="2"/>
      <c r="AM9" s="2"/>
      <c r="AN9" s="2"/>
      <c r="AO9" s="2"/>
      <c r="AP9" s="2"/>
      <c r="AQ9" s="2"/>
      <c r="AR9" s="193"/>
      <c r="AS9" s="193"/>
      <c r="AT9" s="193"/>
      <c r="AU9" s="2"/>
      <c r="AV9" s="2"/>
      <c r="AW9" s="2"/>
      <c r="AX9" s="2"/>
      <c r="AY9" s="2"/>
      <c r="AZ9" s="2"/>
      <c r="BA9" s="2"/>
      <c r="BB9" s="2"/>
      <c r="BC9" s="2"/>
      <c r="BD9" s="2"/>
      <c r="BE9" s="2"/>
      <c r="BF9" s="2"/>
      <c r="BG9" s="2"/>
      <c r="BK9" s="5"/>
      <c r="BL9" s="5"/>
      <c r="BM9" s="5"/>
    </row>
    <row r="10" s="7" customFormat="true" ht="21" hidden="false" customHeight="true" outlineLevel="0" collapsed="false">
      <c r="B10" s="198"/>
      <c r="C10" s="191"/>
      <c r="D10" s="191"/>
      <c r="E10" s="191"/>
      <c r="F10" s="191"/>
      <c r="G10" s="191"/>
      <c r="H10" s="191"/>
      <c r="I10" s="191"/>
      <c r="J10" s="191"/>
      <c r="K10" s="191"/>
      <c r="L10" s="191"/>
      <c r="M10" s="191"/>
      <c r="N10" s="191"/>
      <c r="O10" s="191"/>
      <c r="AH10" s="193"/>
      <c r="AI10" s="2"/>
      <c r="AJ10" s="2"/>
      <c r="AK10" s="200"/>
      <c r="AL10" s="2"/>
      <c r="AM10" s="2"/>
      <c r="AN10" s="2"/>
      <c r="AO10" s="2"/>
      <c r="AP10" s="2"/>
      <c r="AQ10" s="2" t="s">
        <v>236</v>
      </c>
      <c r="AR10" s="2"/>
      <c r="AS10" s="2"/>
      <c r="AT10" s="2"/>
      <c r="AU10" s="2"/>
      <c r="AV10" s="193"/>
      <c r="AW10" s="193"/>
      <c r="AX10" s="193"/>
      <c r="AY10" s="2"/>
      <c r="AZ10" s="2"/>
      <c r="BA10" s="24" t="s">
        <v>192</v>
      </c>
      <c r="BB10" s="2"/>
      <c r="BC10" s="31"/>
      <c r="BD10" s="31"/>
      <c r="BE10" s="30" t="s">
        <v>193</v>
      </c>
      <c r="BF10" s="2"/>
      <c r="BG10" s="2"/>
      <c r="BK10" s="5"/>
      <c r="BL10" s="5"/>
      <c r="BM10" s="5"/>
    </row>
    <row r="11" s="7" customFormat="true" ht="4.5" hidden="false" customHeight="true" outlineLevel="0" collapsed="false">
      <c r="B11" s="198"/>
      <c r="C11" s="191"/>
      <c r="D11" s="191"/>
      <c r="E11" s="191"/>
      <c r="F11" s="191"/>
      <c r="G11" s="191"/>
      <c r="H11" s="191"/>
      <c r="I11" s="191"/>
      <c r="J11" s="191"/>
      <c r="K11" s="191"/>
      <c r="L11" s="191"/>
      <c r="M11" s="191"/>
      <c r="N11" s="191"/>
      <c r="O11" s="191"/>
      <c r="AH11" s="193"/>
      <c r="AI11" s="2"/>
      <c r="AJ11" s="2"/>
      <c r="AK11" s="200"/>
      <c r="AL11" s="2"/>
      <c r="AM11" s="2"/>
      <c r="AN11" s="2"/>
      <c r="AO11" s="2"/>
      <c r="AP11" s="2"/>
      <c r="AQ11" s="2"/>
      <c r="AR11" s="193"/>
      <c r="AS11" s="193"/>
      <c r="AT11" s="193"/>
      <c r="AU11" s="2"/>
      <c r="AV11" s="2"/>
      <c r="AW11" s="2"/>
      <c r="AX11" s="2"/>
      <c r="AY11" s="2"/>
      <c r="AZ11" s="2"/>
      <c r="BA11" s="2"/>
      <c r="BB11" s="2"/>
      <c r="BC11" s="2"/>
      <c r="BD11" s="2"/>
      <c r="BE11" s="2"/>
      <c r="BF11" s="2"/>
      <c r="BG11" s="2"/>
      <c r="BK11" s="5"/>
      <c r="BL11" s="5"/>
      <c r="BM11" s="5"/>
    </row>
    <row r="12" s="7" customFormat="true" ht="21" hidden="false" customHeight="true" outlineLevel="0" collapsed="false">
      <c r="R12" s="195"/>
      <c r="S12" s="195"/>
      <c r="T12" s="24"/>
      <c r="U12" s="330"/>
      <c r="V12" s="330"/>
      <c r="W12" s="3"/>
      <c r="AA12" s="193"/>
      <c r="AB12" s="199"/>
      <c r="AC12" s="3"/>
      <c r="AD12" s="193"/>
      <c r="AE12" s="193"/>
      <c r="AF12" s="193"/>
      <c r="AH12" s="200"/>
      <c r="AI12" s="2" t="s">
        <v>237</v>
      </c>
      <c r="AJ12" s="200"/>
      <c r="AK12" s="2"/>
      <c r="AL12" s="24"/>
      <c r="AM12" s="199"/>
      <c r="AN12" s="2"/>
      <c r="AO12" s="2"/>
      <c r="AP12" s="2"/>
      <c r="AQ12" s="2"/>
      <c r="AR12" s="2"/>
      <c r="AS12" s="3" t="s">
        <v>238</v>
      </c>
      <c r="AT12" s="2"/>
      <c r="AU12" s="2"/>
      <c r="AV12" s="2"/>
      <c r="AW12" s="2"/>
      <c r="AX12" s="2"/>
      <c r="AY12" s="2"/>
      <c r="AZ12" s="2"/>
      <c r="BA12" s="2"/>
      <c r="BB12" s="2"/>
      <c r="BC12" s="193"/>
      <c r="BD12" s="200"/>
      <c r="BE12" s="2"/>
      <c r="BF12" s="2"/>
      <c r="BG12" s="193"/>
      <c r="BH12" s="2"/>
      <c r="BK12" s="5"/>
      <c r="BL12" s="5"/>
      <c r="BM12" s="5"/>
    </row>
    <row r="13" s="7" customFormat="true" ht="21" hidden="false" customHeight="true" outlineLevel="0" collapsed="false">
      <c r="R13" s="2"/>
      <c r="S13" s="2"/>
      <c r="T13" s="2"/>
      <c r="U13" s="2"/>
      <c r="V13" s="2"/>
      <c r="AA13" s="2"/>
      <c r="AB13" s="2"/>
      <c r="AC13" s="2"/>
      <c r="AD13" s="2"/>
      <c r="AE13" s="2"/>
      <c r="AF13" s="2"/>
      <c r="AH13" s="193"/>
      <c r="AI13" s="200"/>
      <c r="AJ13" s="2"/>
      <c r="AK13" s="200"/>
      <c r="AL13" s="2"/>
      <c r="AM13" s="31"/>
      <c r="AN13" s="31"/>
      <c r="AO13" s="2" t="s">
        <v>239</v>
      </c>
      <c r="AP13" s="3"/>
      <c r="AQ13" s="193"/>
      <c r="AR13" s="193"/>
      <c r="AS13" s="3" t="s">
        <v>195</v>
      </c>
      <c r="AT13" s="2"/>
      <c r="AU13" s="2"/>
      <c r="AV13" s="2"/>
      <c r="AW13" s="2"/>
      <c r="AX13" s="2"/>
      <c r="AY13" s="2"/>
      <c r="AZ13" s="2"/>
      <c r="BA13" s="2"/>
      <c r="BB13" s="210" t="n">
        <v>0.291666666666667</v>
      </c>
      <c r="BC13" s="210"/>
      <c r="BD13" s="210"/>
      <c r="BE13" s="194" t="s">
        <v>48</v>
      </c>
      <c r="BF13" s="210" t="n">
        <v>0.833333333333333</v>
      </c>
      <c r="BG13" s="210"/>
      <c r="BH13" s="210"/>
      <c r="BK13" s="5"/>
      <c r="BL13" s="5"/>
      <c r="BM13" s="5"/>
    </row>
    <row r="14" s="7" customFormat="true" ht="21" hidden="false" customHeight="true" outlineLevel="0" collapsed="false">
      <c r="R14" s="1"/>
      <c r="S14" s="1"/>
      <c r="T14" s="1"/>
      <c r="U14" s="1"/>
      <c r="V14" s="1"/>
      <c r="W14" s="1"/>
      <c r="AA14" s="194"/>
      <c r="AB14" s="1"/>
      <c r="AC14" s="1"/>
      <c r="AD14" s="194"/>
      <c r="AE14" s="193"/>
      <c r="AF14" s="193"/>
      <c r="AG14" s="192"/>
      <c r="AH14" s="3"/>
      <c r="AI14" s="200"/>
      <c r="AJ14" s="2"/>
      <c r="AK14" s="200"/>
      <c r="AL14" s="2"/>
      <c r="AM14" s="31"/>
      <c r="AN14" s="31"/>
      <c r="AO14" s="434" t="s">
        <v>240</v>
      </c>
      <c r="AP14" s="435"/>
      <c r="AQ14" s="435"/>
      <c r="AR14" s="195"/>
      <c r="AS14" s="3" t="s">
        <v>196</v>
      </c>
      <c r="AT14" s="2"/>
      <c r="AU14" s="2"/>
      <c r="AV14" s="2"/>
      <c r="AW14" s="2"/>
      <c r="AX14" s="2"/>
      <c r="AY14" s="2"/>
      <c r="AZ14" s="2"/>
      <c r="BA14" s="2"/>
      <c r="BB14" s="210" t="n">
        <v>0.833333333333333</v>
      </c>
      <c r="BC14" s="210"/>
      <c r="BD14" s="210"/>
      <c r="BE14" s="194" t="s">
        <v>48</v>
      </c>
      <c r="BF14" s="210" t="n">
        <v>0.291666666666667</v>
      </c>
      <c r="BG14" s="210"/>
      <c r="BH14" s="210"/>
      <c r="BK14" s="5"/>
      <c r="BL14" s="5"/>
      <c r="BM14" s="5"/>
    </row>
    <row r="15" customFormat="false" ht="12" hidden="false" customHeight="true" outlineLevel="0" collapsed="false">
      <c r="C15" s="42"/>
      <c r="D15" s="42"/>
      <c r="E15" s="42"/>
      <c r="F15" s="42"/>
      <c r="G15" s="42"/>
      <c r="H15" s="42"/>
      <c r="AA15" s="42"/>
      <c r="AR15" s="42"/>
      <c r="BI15" s="43"/>
      <c r="BJ15" s="43"/>
      <c r="BK15" s="43"/>
    </row>
    <row r="16" customFormat="false" ht="21" hidden="false" customHeight="true" outlineLevel="0" collapsed="false">
      <c r="B16" s="44" t="s">
        <v>21</v>
      </c>
      <c r="C16" s="45" t="s">
        <v>241</v>
      </c>
      <c r="D16" s="45"/>
      <c r="E16" s="45"/>
      <c r="F16" s="47"/>
      <c r="G16" s="331"/>
      <c r="H16" s="215" t="s">
        <v>242</v>
      </c>
      <c r="I16" s="49" t="s">
        <v>243</v>
      </c>
      <c r="J16" s="49"/>
      <c r="K16" s="49"/>
      <c r="L16" s="49"/>
      <c r="M16" s="49" t="s">
        <v>244</v>
      </c>
      <c r="N16" s="49"/>
      <c r="O16" s="49"/>
      <c r="P16" s="216" t="s">
        <v>198</v>
      </c>
      <c r="Q16" s="216"/>
      <c r="R16" s="216"/>
      <c r="S16" s="216"/>
      <c r="T16" s="216"/>
      <c r="U16" s="332"/>
      <c r="V16" s="333"/>
      <c r="W16" s="333"/>
      <c r="X16" s="333"/>
      <c r="Y16" s="333"/>
      <c r="Z16" s="333"/>
      <c r="AA16" s="333"/>
      <c r="AB16" s="333"/>
      <c r="AC16" s="333"/>
      <c r="AD16" s="333"/>
      <c r="AE16" s="333"/>
      <c r="AF16" s="333"/>
      <c r="AG16" s="333"/>
      <c r="AH16" s="333"/>
      <c r="AI16" s="333" t="s">
        <v>245</v>
      </c>
      <c r="AJ16" s="333"/>
      <c r="AK16" s="333"/>
      <c r="AL16" s="333"/>
      <c r="AM16" s="333"/>
      <c r="AN16" s="333" t="s">
        <v>199</v>
      </c>
      <c r="AO16" s="333"/>
      <c r="AP16" s="334"/>
      <c r="AQ16" s="335"/>
      <c r="AR16" s="333" t="s">
        <v>4</v>
      </c>
      <c r="AS16" s="333"/>
      <c r="AT16" s="333"/>
      <c r="AU16" s="333"/>
      <c r="AV16" s="333"/>
      <c r="AW16" s="333"/>
      <c r="AX16" s="333"/>
      <c r="AY16" s="336"/>
      <c r="AZ16" s="53" t="str">
        <f aca="false">IF(BC3="計画","(12)1～4週目の勤務時間数合計","(12)1か月の勤務時間数　合計")</f>
        <v>(12)1か月の勤務時間数　合計</v>
      </c>
      <c r="BA16" s="53"/>
      <c r="BB16" s="54" t="s">
        <v>246</v>
      </c>
      <c r="BC16" s="54"/>
      <c r="BD16" s="55" t="s">
        <v>247</v>
      </c>
      <c r="BE16" s="55"/>
      <c r="BF16" s="55"/>
      <c r="BG16" s="55"/>
      <c r="BH16" s="55"/>
    </row>
    <row r="17" customFormat="false" ht="20.25" hidden="false" customHeight="true" outlineLevel="0" collapsed="false">
      <c r="B17" s="44"/>
      <c r="C17" s="45"/>
      <c r="D17" s="45"/>
      <c r="E17" s="45"/>
      <c r="F17" s="57"/>
      <c r="G17" s="337"/>
      <c r="H17" s="215"/>
      <c r="I17" s="49"/>
      <c r="J17" s="49"/>
      <c r="K17" s="49"/>
      <c r="L17" s="49"/>
      <c r="M17" s="49"/>
      <c r="N17" s="49"/>
      <c r="O17" s="49"/>
      <c r="P17" s="216"/>
      <c r="Q17" s="216"/>
      <c r="R17" s="216"/>
      <c r="S17" s="216"/>
      <c r="T17" s="216"/>
      <c r="U17" s="60" t="s">
        <v>29</v>
      </c>
      <c r="V17" s="60"/>
      <c r="W17" s="60"/>
      <c r="X17" s="60"/>
      <c r="Y17" s="60"/>
      <c r="Z17" s="60"/>
      <c r="AA17" s="60"/>
      <c r="AB17" s="61" t="s">
        <v>30</v>
      </c>
      <c r="AC17" s="61"/>
      <c r="AD17" s="61"/>
      <c r="AE17" s="61"/>
      <c r="AF17" s="61"/>
      <c r="AG17" s="61"/>
      <c r="AH17" s="61"/>
      <c r="AI17" s="61" t="s">
        <v>31</v>
      </c>
      <c r="AJ17" s="61"/>
      <c r="AK17" s="61"/>
      <c r="AL17" s="61"/>
      <c r="AM17" s="61"/>
      <c r="AN17" s="61"/>
      <c r="AO17" s="61"/>
      <c r="AP17" s="61" t="s">
        <v>32</v>
      </c>
      <c r="AQ17" s="61"/>
      <c r="AR17" s="61"/>
      <c r="AS17" s="61"/>
      <c r="AT17" s="61"/>
      <c r="AU17" s="61"/>
      <c r="AV17" s="61"/>
      <c r="AW17" s="62" t="s">
        <v>33</v>
      </c>
      <c r="AX17" s="62"/>
      <c r="AY17" s="62"/>
      <c r="AZ17" s="53"/>
      <c r="BA17" s="53"/>
      <c r="BB17" s="54"/>
      <c r="BC17" s="54"/>
      <c r="BD17" s="55"/>
      <c r="BE17" s="55"/>
      <c r="BF17" s="55"/>
      <c r="BG17" s="55"/>
      <c r="BH17" s="55"/>
    </row>
    <row r="18" customFormat="false" ht="20.25" hidden="false" customHeight="true" outlineLevel="0" collapsed="false">
      <c r="B18" s="44"/>
      <c r="C18" s="45"/>
      <c r="D18" s="45"/>
      <c r="E18" s="45"/>
      <c r="F18" s="57"/>
      <c r="G18" s="337"/>
      <c r="H18" s="215"/>
      <c r="I18" s="49"/>
      <c r="J18" s="49"/>
      <c r="K18" s="49"/>
      <c r="L18" s="49"/>
      <c r="M18" s="49"/>
      <c r="N18" s="49"/>
      <c r="O18" s="49"/>
      <c r="P18" s="216"/>
      <c r="Q18" s="216"/>
      <c r="R18" s="216"/>
      <c r="S18" s="216"/>
      <c r="T18" s="216"/>
      <c r="U18" s="63" t="n">
        <v>1</v>
      </c>
      <c r="V18" s="64" t="n">
        <v>2</v>
      </c>
      <c r="W18" s="64" t="n">
        <v>3</v>
      </c>
      <c r="X18" s="64" t="n">
        <v>4</v>
      </c>
      <c r="Y18" s="64" t="n">
        <v>5</v>
      </c>
      <c r="Z18" s="64" t="n">
        <v>6</v>
      </c>
      <c r="AA18" s="65" t="n">
        <v>7</v>
      </c>
      <c r="AB18" s="66" t="n">
        <v>8</v>
      </c>
      <c r="AC18" s="64" t="n">
        <v>9</v>
      </c>
      <c r="AD18" s="64" t="n">
        <v>10</v>
      </c>
      <c r="AE18" s="64" t="n">
        <v>11</v>
      </c>
      <c r="AF18" s="64" t="n">
        <v>12</v>
      </c>
      <c r="AG18" s="64" t="n">
        <v>13</v>
      </c>
      <c r="AH18" s="65" t="n">
        <v>14</v>
      </c>
      <c r="AI18" s="63" t="n">
        <v>15</v>
      </c>
      <c r="AJ18" s="64" t="n">
        <v>16</v>
      </c>
      <c r="AK18" s="64" t="n">
        <v>17</v>
      </c>
      <c r="AL18" s="64" t="n">
        <v>18</v>
      </c>
      <c r="AM18" s="64" t="n">
        <v>19</v>
      </c>
      <c r="AN18" s="64" t="n">
        <v>20</v>
      </c>
      <c r="AO18" s="65" t="n">
        <v>21</v>
      </c>
      <c r="AP18" s="66" t="n">
        <v>22</v>
      </c>
      <c r="AQ18" s="64" t="n">
        <v>23</v>
      </c>
      <c r="AR18" s="64" t="n">
        <v>24</v>
      </c>
      <c r="AS18" s="64" t="n">
        <v>25</v>
      </c>
      <c r="AT18" s="64" t="n">
        <v>26</v>
      </c>
      <c r="AU18" s="64" t="n">
        <v>27</v>
      </c>
      <c r="AV18" s="65" t="n">
        <v>28</v>
      </c>
      <c r="AW18" s="66" t="str">
        <f aca="false">IF($BC$3="暦月",IF(DAY(DATE($AD$2,$AH$2,29))=29,29,""),"")</f>
        <v/>
      </c>
      <c r="AX18" s="64" t="str">
        <f aca="false">IF($BC$3="暦月",IF(DAY(DATE($AD$2,$AH$2,30))=30,30,""),"")</f>
        <v/>
      </c>
      <c r="AY18" s="65" t="str">
        <f aca="false">IF($BC$3="暦月",IF(DAY(DATE($AD$2,$AH$2,31))=31,31,""),"")</f>
        <v/>
      </c>
      <c r="AZ18" s="53"/>
      <c r="BA18" s="53"/>
      <c r="BB18" s="54"/>
      <c r="BC18" s="54"/>
      <c r="BD18" s="55"/>
      <c r="BE18" s="55"/>
      <c r="BF18" s="55"/>
      <c r="BG18" s="55"/>
      <c r="BH18" s="55"/>
    </row>
    <row r="19" customFormat="false" ht="20.25" hidden="true" customHeight="true" outlineLevel="0" collapsed="false">
      <c r="B19" s="44"/>
      <c r="C19" s="45"/>
      <c r="D19" s="45"/>
      <c r="E19" s="45"/>
      <c r="F19" s="57"/>
      <c r="G19" s="337"/>
      <c r="H19" s="215"/>
      <c r="I19" s="49"/>
      <c r="J19" s="49"/>
      <c r="K19" s="49"/>
      <c r="L19" s="49"/>
      <c r="M19" s="49"/>
      <c r="N19" s="49"/>
      <c r="O19" s="49"/>
      <c r="P19" s="216"/>
      <c r="Q19" s="216"/>
      <c r="R19" s="216"/>
      <c r="S19" s="216"/>
      <c r="T19" s="216"/>
      <c r="U19" s="63" t="n">
        <f aca="false">WEEKDAY(DATE($AD$2,$AH$2,1))</f>
        <v>2</v>
      </c>
      <c r="V19" s="64" t="n">
        <f aca="false">WEEKDAY(DATE($AD$2,$AH$2,2))</f>
        <v>3</v>
      </c>
      <c r="W19" s="64" t="n">
        <f aca="false">WEEKDAY(DATE($AD$2,$AH$2,3))</f>
        <v>4</v>
      </c>
      <c r="X19" s="64" t="n">
        <f aca="false">WEEKDAY(DATE($AD$2,$AH$2,4))</f>
        <v>5</v>
      </c>
      <c r="Y19" s="64" t="n">
        <f aca="false">WEEKDAY(DATE($AD$2,$AH$2,5))</f>
        <v>6</v>
      </c>
      <c r="Z19" s="64" t="n">
        <f aca="false">WEEKDAY(DATE($AD$2,$AH$2,6))</f>
        <v>7</v>
      </c>
      <c r="AA19" s="65" t="n">
        <f aca="false">WEEKDAY(DATE($AD$2,$AH$2,7))</f>
        <v>1</v>
      </c>
      <c r="AB19" s="66" t="n">
        <f aca="false">WEEKDAY(DATE($AD$2,$AH$2,8))</f>
        <v>2</v>
      </c>
      <c r="AC19" s="64" t="n">
        <f aca="false">WEEKDAY(DATE($AD$2,$AH$2,9))</f>
        <v>3</v>
      </c>
      <c r="AD19" s="64" t="n">
        <f aca="false">WEEKDAY(DATE($AD$2,$AH$2,10))</f>
        <v>4</v>
      </c>
      <c r="AE19" s="64" t="n">
        <f aca="false">WEEKDAY(DATE($AD$2,$AH$2,11))</f>
        <v>5</v>
      </c>
      <c r="AF19" s="64" t="n">
        <f aca="false">WEEKDAY(DATE($AD$2,$AH$2,12))</f>
        <v>6</v>
      </c>
      <c r="AG19" s="64" t="n">
        <f aca="false">WEEKDAY(DATE($AD$2,$AH$2,13))</f>
        <v>7</v>
      </c>
      <c r="AH19" s="65" t="n">
        <f aca="false">WEEKDAY(DATE($AD$2,$AH$2,14))</f>
        <v>1</v>
      </c>
      <c r="AI19" s="66" t="n">
        <f aca="false">WEEKDAY(DATE($AD$2,$AH$2,15))</f>
        <v>2</v>
      </c>
      <c r="AJ19" s="64" t="n">
        <f aca="false">WEEKDAY(DATE($AD$2,$AH$2,16))</f>
        <v>3</v>
      </c>
      <c r="AK19" s="64" t="n">
        <f aca="false">WEEKDAY(DATE($AD$2,$AH$2,17))</f>
        <v>4</v>
      </c>
      <c r="AL19" s="64" t="n">
        <f aca="false">WEEKDAY(DATE($AD$2,$AH$2,18))</f>
        <v>5</v>
      </c>
      <c r="AM19" s="64" t="n">
        <f aca="false">WEEKDAY(DATE($AD$2,$AH$2,19))</f>
        <v>6</v>
      </c>
      <c r="AN19" s="64" t="n">
        <f aca="false">WEEKDAY(DATE($AD$2,$AH$2,20))</f>
        <v>7</v>
      </c>
      <c r="AO19" s="65" t="n">
        <f aca="false">WEEKDAY(DATE($AD$2,$AH$2,21))</f>
        <v>1</v>
      </c>
      <c r="AP19" s="66" t="n">
        <f aca="false">WEEKDAY(DATE($AD$2,$AH$2,22))</f>
        <v>2</v>
      </c>
      <c r="AQ19" s="64" t="n">
        <f aca="false">WEEKDAY(DATE($AD$2,$AH$2,23))</f>
        <v>3</v>
      </c>
      <c r="AR19" s="64" t="n">
        <f aca="false">WEEKDAY(DATE($AD$2,$AH$2,24))</f>
        <v>4</v>
      </c>
      <c r="AS19" s="64" t="n">
        <f aca="false">WEEKDAY(DATE($AD$2,$AH$2,25))</f>
        <v>5</v>
      </c>
      <c r="AT19" s="64" t="n">
        <f aca="false">WEEKDAY(DATE($AD$2,$AH$2,26))</f>
        <v>6</v>
      </c>
      <c r="AU19" s="64" t="n">
        <f aca="false">WEEKDAY(DATE($AD$2,$AH$2,27))</f>
        <v>7</v>
      </c>
      <c r="AV19" s="65" t="n">
        <f aca="false">WEEKDAY(DATE($AD$2,$AH$2,28))</f>
        <v>1</v>
      </c>
      <c r="AW19" s="66" t="n">
        <f aca="false">IF(AW18=29,WEEKDAY(DATE($AD$2,$AH$2,29)),0)</f>
        <v>0</v>
      </c>
      <c r="AX19" s="64" t="n">
        <f aca="false">IF(AX18=30,WEEKDAY(DATE($AD$2,$AH$2,30)),0)</f>
        <v>0</v>
      </c>
      <c r="AY19" s="65" t="n">
        <f aca="false">IF(AY18=31,WEEKDAY(DATE($AD$2,$AH$2,31)),0)</f>
        <v>0</v>
      </c>
      <c r="AZ19" s="53"/>
      <c r="BA19" s="53"/>
      <c r="BB19" s="54"/>
      <c r="BC19" s="54"/>
      <c r="BD19" s="55"/>
      <c r="BE19" s="55"/>
      <c r="BF19" s="55"/>
      <c r="BG19" s="55"/>
      <c r="BH19" s="55"/>
    </row>
    <row r="20" customFormat="false" ht="20.25" hidden="false" customHeight="true" outlineLevel="0" collapsed="false">
      <c r="B20" s="44"/>
      <c r="C20" s="45"/>
      <c r="D20" s="45"/>
      <c r="E20" s="45"/>
      <c r="F20" s="68"/>
      <c r="G20" s="338"/>
      <c r="H20" s="215"/>
      <c r="I20" s="49"/>
      <c r="J20" s="49"/>
      <c r="K20" s="49"/>
      <c r="L20" s="49"/>
      <c r="M20" s="49"/>
      <c r="N20" s="49"/>
      <c r="O20" s="49"/>
      <c r="P20" s="216"/>
      <c r="Q20" s="216"/>
      <c r="R20" s="216"/>
      <c r="S20" s="216"/>
      <c r="T20" s="216"/>
      <c r="U20" s="71" t="str">
        <f aca="false">IF(U19=1,"日",IF(U19=2,"月",IF(U19=3,"火",IF(U19=4,"水",IF(U19=5,"木",IF(U19=6,"金","土"))))))</f>
        <v>月</v>
      </c>
      <c r="V20" s="72" t="str">
        <f aca="false">IF(V19=1,"日",IF(V19=2,"月",IF(V19=3,"火",IF(V19=4,"水",IF(V19=5,"木",IF(V19=6,"金","土"))))))</f>
        <v>火</v>
      </c>
      <c r="W20" s="72" t="str">
        <f aca="false">IF(W19=1,"日",IF(W19=2,"月",IF(W19=3,"火",IF(W19=4,"水",IF(W19=5,"木",IF(W19=6,"金","土"))))))</f>
        <v>水</v>
      </c>
      <c r="X20" s="72" t="str">
        <f aca="false">IF(X19=1,"日",IF(X19=2,"月",IF(X19=3,"火",IF(X19=4,"水",IF(X19=5,"木",IF(X19=6,"金","土"))))))</f>
        <v>木</v>
      </c>
      <c r="Y20" s="72" t="str">
        <f aca="false">IF(Y19=1,"日",IF(Y19=2,"月",IF(Y19=3,"火",IF(Y19=4,"水",IF(Y19=5,"木",IF(Y19=6,"金","土"))))))</f>
        <v>金</v>
      </c>
      <c r="Z20" s="72" t="str">
        <f aca="false">IF(Z19=1,"日",IF(Z19=2,"月",IF(Z19=3,"火",IF(Z19=4,"水",IF(Z19=5,"木",IF(Z19=6,"金","土"))))))</f>
        <v>土</v>
      </c>
      <c r="AA20" s="73" t="str">
        <f aca="false">IF(AA19=1,"日",IF(AA19=2,"月",IF(AA19=3,"火",IF(AA19=4,"水",IF(AA19=5,"木",IF(AA19=6,"金","土"))))))</f>
        <v>日</v>
      </c>
      <c r="AB20" s="74" t="str">
        <f aca="false">IF(AB19=1,"日",IF(AB19=2,"月",IF(AB19=3,"火",IF(AB19=4,"水",IF(AB19=5,"木",IF(AB19=6,"金","土"))))))</f>
        <v>月</v>
      </c>
      <c r="AC20" s="72" t="str">
        <f aca="false">IF(AC19=1,"日",IF(AC19=2,"月",IF(AC19=3,"火",IF(AC19=4,"水",IF(AC19=5,"木",IF(AC19=6,"金","土"))))))</f>
        <v>火</v>
      </c>
      <c r="AD20" s="72" t="str">
        <f aca="false">IF(AD19=1,"日",IF(AD19=2,"月",IF(AD19=3,"火",IF(AD19=4,"水",IF(AD19=5,"木",IF(AD19=6,"金","土"))))))</f>
        <v>水</v>
      </c>
      <c r="AE20" s="72" t="str">
        <f aca="false">IF(AE19=1,"日",IF(AE19=2,"月",IF(AE19=3,"火",IF(AE19=4,"水",IF(AE19=5,"木",IF(AE19=6,"金","土"))))))</f>
        <v>木</v>
      </c>
      <c r="AF20" s="72" t="str">
        <f aca="false">IF(AF19=1,"日",IF(AF19=2,"月",IF(AF19=3,"火",IF(AF19=4,"水",IF(AF19=5,"木",IF(AF19=6,"金","土"))))))</f>
        <v>金</v>
      </c>
      <c r="AG20" s="72" t="str">
        <f aca="false">IF(AG19=1,"日",IF(AG19=2,"月",IF(AG19=3,"火",IF(AG19=4,"水",IF(AG19=5,"木",IF(AG19=6,"金","土"))))))</f>
        <v>土</v>
      </c>
      <c r="AH20" s="73" t="str">
        <f aca="false">IF(AH19=1,"日",IF(AH19=2,"月",IF(AH19=3,"火",IF(AH19=4,"水",IF(AH19=5,"木",IF(AH19=6,"金","土"))))))</f>
        <v>日</v>
      </c>
      <c r="AI20" s="74" t="str">
        <f aca="false">IF(AI19=1,"日",IF(AI19=2,"月",IF(AI19=3,"火",IF(AI19=4,"水",IF(AI19=5,"木",IF(AI19=6,"金","土"))))))</f>
        <v>月</v>
      </c>
      <c r="AJ20" s="72" t="str">
        <f aca="false">IF(AJ19=1,"日",IF(AJ19=2,"月",IF(AJ19=3,"火",IF(AJ19=4,"水",IF(AJ19=5,"木",IF(AJ19=6,"金","土"))))))</f>
        <v>火</v>
      </c>
      <c r="AK20" s="72" t="str">
        <f aca="false">IF(AK19=1,"日",IF(AK19=2,"月",IF(AK19=3,"火",IF(AK19=4,"水",IF(AK19=5,"木",IF(AK19=6,"金","土"))))))</f>
        <v>水</v>
      </c>
      <c r="AL20" s="72" t="str">
        <f aca="false">IF(AL19=1,"日",IF(AL19=2,"月",IF(AL19=3,"火",IF(AL19=4,"水",IF(AL19=5,"木",IF(AL19=6,"金","土"))))))</f>
        <v>木</v>
      </c>
      <c r="AM20" s="72" t="str">
        <f aca="false">IF(AM19=1,"日",IF(AM19=2,"月",IF(AM19=3,"火",IF(AM19=4,"水",IF(AM19=5,"木",IF(AM19=6,"金","土"))))))</f>
        <v>金</v>
      </c>
      <c r="AN20" s="72" t="str">
        <f aca="false">IF(AN19=1,"日",IF(AN19=2,"月",IF(AN19=3,"火",IF(AN19=4,"水",IF(AN19=5,"木",IF(AN19=6,"金","土"))))))</f>
        <v>土</v>
      </c>
      <c r="AO20" s="73" t="str">
        <f aca="false">IF(AO19=1,"日",IF(AO19=2,"月",IF(AO19=3,"火",IF(AO19=4,"水",IF(AO19=5,"木",IF(AO19=6,"金","土"))))))</f>
        <v>日</v>
      </c>
      <c r="AP20" s="74" t="str">
        <f aca="false">IF(AP19=1,"日",IF(AP19=2,"月",IF(AP19=3,"火",IF(AP19=4,"水",IF(AP19=5,"木",IF(AP19=6,"金","土"))))))</f>
        <v>月</v>
      </c>
      <c r="AQ20" s="72" t="str">
        <f aca="false">IF(AQ19=1,"日",IF(AQ19=2,"月",IF(AQ19=3,"火",IF(AQ19=4,"水",IF(AQ19=5,"木",IF(AQ19=6,"金","土"))))))</f>
        <v>火</v>
      </c>
      <c r="AR20" s="72" t="str">
        <f aca="false">IF(AR19=1,"日",IF(AR19=2,"月",IF(AR19=3,"火",IF(AR19=4,"水",IF(AR19=5,"木",IF(AR19=6,"金","土"))))))</f>
        <v>水</v>
      </c>
      <c r="AS20" s="72" t="str">
        <f aca="false">IF(AS19=1,"日",IF(AS19=2,"月",IF(AS19=3,"火",IF(AS19=4,"水",IF(AS19=5,"木",IF(AS19=6,"金","土"))))))</f>
        <v>木</v>
      </c>
      <c r="AT20" s="72" t="str">
        <f aca="false">IF(AT19=1,"日",IF(AT19=2,"月",IF(AT19=3,"火",IF(AT19=4,"水",IF(AT19=5,"木",IF(AT19=6,"金","土"))))))</f>
        <v>金</v>
      </c>
      <c r="AU20" s="72" t="str">
        <f aca="false">IF(AU19=1,"日",IF(AU19=2,"月",IF(AU19=3,"火",IF(AU19=4,"水",IF(AU19=5,"木",IF(AU19=6,"金","土"))))))</f>
        <v>土</v>
      </c>
      <c r="AV20" s="73" t="str">
        <f aca="false">IF(AV19=1,"日",IF(AV19=2,"月",IF(AV19=3,"火",IF(AV19=4,"水",IF(AV19=5,"木",IF(AV19=6,"金","土"))))))</f>
        <v>日</v>
      </c>
      <c r="AW20" s="72" t="str">
        <f aca="false">IF(AW19=1,"日",IF(AW19=2,"月",IF(AW19=3,"火",IF(AW19=4,"水",IF(AW19=5,"木",IF(AW19=6,"金",IF(AW19=0,"","土")))))))</f>
        <v/>
      </c>
      <c r="AX20" s="72" t="str">
        <f aca="false">IF(AX19=1,"日",IF(AX19=2,"月",IF(AX19=3,"火",IF(AX19=4,"水",IF(AX19=5,"木",IF(AX19=6,"金",IF(AX19=0,"","土")))))))</f>
        <v/>
      </c>
      <c r="AY20" s="72" t="str">
        <f aca="false">IF(AY19=1,"日",IF(AY19=2,"月",IF(AY19=3,"火",IF(AY19=4,"水",IF(AY19=5,"木",IF(AY19=6,"金",IF(AY19=0,"","土")))))))</f>
        <v/>
      </c>
      <c r="AZ20" s="53"/>
      <c r="BA20" s="53"/>
      <c r="BB20" s="54"/>
      <c r="BC20" s="54"/>
      <c r="BD20" s="55"/>
      <c r="BE20" s="55"/>
      <c r="BF20" s="55"/>
      <c r="BG20" s="55"/>
      <c r="BH20" s="55"/>
    </row>
    <row r="21" customFormat="false" ht="20.25" hidden="false" customHeight="true" outlineLevel="0" collapsed="false">
      <c r="B21" s="339"/>
      <c r="C21" s="340"/>
      <c r="D21" s="340"/>
      <c r="E21" s="340"/>
      <c r="F21" s="341"/>
      <c r="G21" s="224"/>
      <c r="H21" s="225"/>
      <c r="I21" s="225"/>
      <c r="J21" s="225"/>
      <c r="K21" s="225"/>
      <c r="L21" s="225"/>
      <c r="M21" s="342"/>
      <c r="N21" s="342"/>
      <c r="O21" s="342"/>
      <c r="P21" s="343" t="s">
        <v>34</v>
      </c>
      <c r="Q21" s="344"/>
      <c r="R21" s="344"/>
      <c r="S21" s="345"/>
      <c r="T21" s="346"/>
      <c r="U21" s="347"/>
      <c r="V21" s="347"/>
      <c r="W21" s="347"/>
      <c r="X21" s="347"/>
      <c r="Y21" s="347"/>
      <c r="Z21" s="347"/>
      <c r="AA21" s="348"/>
      <c r="AB21" s="349"/>
      <c r="AC21" s="347"/>
      <c r="AD21" s="347"/>
      <c r="AE21" s="347"/>
      <c r="AF21" s="347"/>
      <c r="AG21" s="347"/>
      <c r="AH21" s="348"/>
      <c r="AI21" s="349"/>
      <c r="AJ21" s="347"/>
      <c r="AK21" s="347"/>
      <c r="AL21" s="347"/>
      <c r="AM21" s="347"/>
      <c r="AN21" s="347"/>
      <c r="AO21" s="348"/>
      <c r="AP21" s="349"/>
      <c r="AQ21" s="347"/>
      <c r="AR21" s="347"/>
      <c r="AS21" s="347"/>
      <c r="AT21" s="347"/>
      <c r="AU21" s="347"/>
      <c r="AV21" s="348"/>
      <c r="AW21" s="349"/>
      <c r="AX21" s="347"/>
      <c r="AY21" s="347"/>
      <c r="AZ21" s="350"/>
      <c r="BA21" s="350"/>
      <c r="BB21" s="351"/>
      <c r="BC21" s="351"/>
      <c r="BD21" s="230"/>
      <c r="BE21" s="230"/>
      <c r="BF21" s="230"/>
      <c r="BG21" s="230"/>
      <c r="BH21" s="230"/>
    </row>
    <row r="22" customFormat="false" ht="20.25" hidden="false" customHeight="true" outlineLevel="0" collapsed="false">
      <c r="B22" s="352" t="n">
        <v>1</v>
      </c>
      <c r="C22" s="340"/>
      <c r="D22" s="340"/>
      <c r="E22" s="340"/>
      <c r="F22" s="353" t="n">
        <f aca="false">C21</f>
        <v>0</v>
      </c>
      <c r="G22" s="231"/>
      <c r="H22" s="225"/>
      <c r="I22" s="225"/>
      <c r="J22" s="225"/>
      <c r="K22" s="225"/>
      <c r="L22" s="225"/>
      <c r="M22" s="342"/>
      <c r="N22" s="342"/>
      <c r="O22" s="342"/>
      <c r="P22" s="354" t="s">
        <v>202</v>
      </c>
      <c r="Q22" s="355"/>
      <c r="R22" s="355"/>
      <c r="S22" s="356"/>
      <c r="T22" s="357"/>
      <c r="U22" s="233" t="str">
        <f aca="false">IF(U21="","",VLOOKUP(U21,'シフト記号表（勤務時間帯） (3)'!$D$6:$X$47,21,FALSE()))</f>
        <v/>
      </c>
      <c r="V22" s="234" t="str">
        <f aca="false">IF(V21="","",VLOOKUP(V21,'シフト記号表（勤務時間帯） (3)'!$D$6:$X$47,21,FALSE()))</f>
        <v/>
      </c>
      <c r="W22" s="234" t="str">
        <f aca="false">IF(W21="","",VLOOKUP(W21,'シフト記号表（勤務時間帯） (3)'!$D$6:$X$47,21,FALSE()))</f>
        <v/>
      </c>
      <c r="X22" s="234" t="str">
        <f aca="false">IF(X21="","",VLOOKUP(X21,'シフト記号表（勤務時間帯） (3)'!$D$6:$X$47,21,FALSE()))</f>
        <v/>
      </c>
      <c r="Y22" s="234" t="str">
        <f aca="false">IF(Y21="","",VLOOKUP(Y21,'シフト記号表（勤務時間帯） (3)'!$D$6:$X$47,21,FALSE()))</f>
        <v/>
      </c>
      <c r="Z22" s="234" t="str">
        <f aca="false">IF(Z21="","",VLOOKUP(Z21,'シフト記号表（勤務時間帯） (3)'!$D$6:$X$47,21,FALSE()))</f>
        <v/>
      </c>
      <c r="AA22" s="235" t="str">
        <f aca="false">IF(AA21="","",VLOOKUP(AA21,'シフト記号表（勤務時間帯） (3)'!$D$6:$X$47,21,FALSE()))</f>
        <v/>
      </c>
      <c r="AB22" s="233" t="str">
        <f aca="false">IF(AB21="","",VLOOKUP(AB21,'シフト記号表（勤務時間帯） (3)'!$D$6:$X$47,21,FALSE()))</f>
        <v/>
      </c>
      <c r="AC22" s="234" t="str">
        <f aca="false">IF(AC21="","",VLOOKUP(AC21,'シフト記号表（勤務時間帯） (3)'!$D$6:$X$47,21,FALSE()))</f>
        <v/>
      </c>
      <c r="AD22" s="234" t="str">
        <f aca="false">IF(AD21="","",VLOOKUP(AD21,'シフト記号表（勤務時間帯） (3)'!$D$6:$X$47,21,FALSE()))</f>
        <v/>
      </c>
      <c r="AE22" s="234" t="str">
        <f aca="false">IF(AE21="","",VLOOKUP(AE21,'シフト記号表（勤務時間帯） (3)'!$D$6:$X$47,21,FALSE()))</f>
        <v/>
      </c>
      <c r="AF22" s="234" t="str">
        <f aca="false">IF(AF21="","",VLOOKUP(AF21,'シフト記号表（勤務時間帯） (3)'!$D$6:$X$47,21,FALSE()))</f>
        <v/>
      </c>
      <c r="AG22" s="234" t="str">
        <f aca="false">IF(AG21="","",VLOOKUP(AG21,'シフト記号表（勤務時間帯） (3)'!$D$6:$X$47,21,FALSE()))</f>
        <v/>
      </c>
      <c r="AH22" s="235" t="str">
        <f aca="false">IF(AH21="","",VLOOKUP(AH21,'シフト記号表（勤務時間帯） (3)'!$D$6:$X$47,21,FALSE()))</f>
        <v/>
      </c>
      <c r="AI22" s="233" t="str">
        <f aca="false">IF(AI21="","",VLOOKUP(AI21,'シフト記号表（勤務時間帯） (3)'!$D$6:$X$47,21,FALSE()))</f>
        <v/>
      </c>
      <c r="AJ22" s="234" t="str">
        <f aca="false">IF(AJ21="","",VLOOKUP(AJ21,'シフト記号表（勤務時間帯） (3)'!$D$6:$X$47,21,FALSE()))</f>
        <v/>
      </c>
      <c r="AK22" s="234" t="str">
        <f aca="false">IF(AK21="","",VLOOKUP(AK21,'シフト記号表（勤務時間帯） (3)'!$D$6:$X$47,21,FALSE()))</f>
        <v/>
      </c>
      <c r="AL22" s="234" t="str">
        <f aca="false">IF(AL21="","",VLOOKUP(AL21,'シフト記号表（勤務時間帯） (3)'!$D$6:$X$47,21,FALSE()))</f>
        <v/>
      </c>
      <c r="AM22" s="234" t="str">
        <f aca="false">IF(AM21="","",VLOOKUP(AM21,'シフト記号表（勤務時間帯） (3)'!$D$6:$X$47,21,FALSE()))</f>
        <v/>
      </c>
      <c r="AN22" s="234" t="str">
        <f aca="false">IF(AN21="","",VLOOKUP(AN21,'シフト記号表（勤務時間帯） (3)'!$D$6:$X$47,21,FALSE()))</f>
        <v/>
      </c>
      <c r="AO22" s="235" t="str">
        <f aca="false">IF(AO21="","",VLOOKUP(AO21,'シフト記号表（勤務時間帯） (3)'!$D$6:$X$47,21,FALSE()))</f>
        <v/>
      </c>
      <c r="AP22" s="233" t="str">
        <f aca="false">IF(AP21="","",VLOOKUP(AP21,'シフト記号表（勤務時間帯） (3)'!$D$6:$X$47,21,FALSE()))</f>
        <v/>
      </c>
      <c r="AQ22" s="234" t="str">
        <f aca="false">IF(AQ21="","",VLOOKUP(AQ21,'シフト記号表（勤務時間帯） (3)'!$D$6:$X$47,21,FALSE()))</f>
        <v/>
      </c>
      <c r="AR22" s="234" t="str">
        <f aca="false">IF(AR21="","",VLOOKUP(AR21,'シフト記号表（勤務時間帯） (3)'!$D$6:$X$47,21,FALSE()))</f>
        <v/>
      </c>
      <c r="AS22" s="234" t="str">
        <f aca="false">IF(AS21="","",VLOOKUP(AS21,'シフト記号表（勤務時間帯） (3)'!$D$6:$X$47,21,FALSE()))</f>
        <v/>
      </c>
      <c r="AT22" s="234" t="str">
        <f aca="false">IF(AT21="","",VLOOKUP(AT21,'シフト記号表（勤務時間帯） (3)'!$D$6:$X$47,21,FALSE()))</f>
        <v/>
      </c>
      <c r="AU22" s="234" t="str">
        <f aca="false">IF(AU21="","",VLOOKUP(AU21,'シフト記号表（勤務時間帯） (3)'!$D$6:$X$47,21,FALSE()))</f>
        <v/>
      </c>
      <c r="AV22" s="235" t="str">
        <f aca="false">IF(AV21="","",VLOOKUP(AV21,'シフト記号表（勤務時間帯） (3)'!$D$6:$X$47,21,FALSE()))</f>
        <v/>
      </c>
      <c r="AW22" s="233" t="str">
        <f aca="false">IF(AW21="","",VLOOKUP(AW21,'シフト記号表（勤務時間帯） (3)'!$D$6:$X$47,21,FALSE()))</f>
        <v/>
      </c>
      <c r="AX22" s="234" t="str">
        <f aca="false">IF(AX21="","",VLOOKUP(AX21,'シフト記号表（勤務時間帯） (3)'!$D$6:$X$47,21,FALSE()))</f>
        <v/>
      </c>
      <c r="AY22" s="234" t="str">
        <f aca="false">IF(AY21="","",VLOOKUP(AY21,'シフト記号表（勤務時間帯） (3)'!$D$6:$X$47,21,FALSE()))</f>
        <v/>
      </c>
      <c r="AZ22" s="99" t="n">
        <f aca="false">IF($BC$3="４週",SUM(U22:AV22),IF($BC$3="暦月",SUM(U22:AY22),""))</f>
        <v>0</v>
      </c>
      <c r="BA22" s="99"/>
      <c r="BB22" s="100" t="n">
        <f aca="false">IF($BC$3="４週",AZ22/4,IF($BC$3="暦月",(AZ22/($BC$8/7)),""))</f>
        <v>0</v>
      </c>
      <c r="BC22" s="100"/>
      <c r="BD22" s="230"/>
      <c r="BE22" s="230"/>
      <c r="BF22" s="230"/>
      <c r="BG22" s="230"/>
      <c r="BH22" s="230"/>
    </row>
    <row r="23" customFormat="false" ht="20.25" hidden="false" customHeight="true" outlineLevel="0" collapsed="false">
      <c r="B23" s="358"/>
      <c r="C23" s="340"/>
      <c r="D23" s="340"/>
      <c r="E23" s="340"/>
      <c r="F23" s="359"/>
      <c r="G23" s="360" t="n">
        <f aca="false">C21</f>
        <v>0</v>
      </c>
      <c r="H23" s="225"/>
      <c r="I23" s="225"/>
      <c r="J23" s="225"/>
      <c r="K23" s="225"/>
      <c r="L23" s="225"/>
      <c r="M23" s="342"/>
      <c r="N23" s="342"/>
      <c r="O23" s="342"/>
      <c r="P23" s="361" t="s">
        <v>203</v>
      </c>
      <c r="Q23" s="362"/>
      <c r="R23" s="362"/>
      <c r="S23" s="363"/>
      <c r="T23" s="364"/>
      <c r="U23" s="96" t="str">
        <f aca="false">IF(U21="","",VLOOKUP(U21,'シフト記号表（勤務時間帯） (3)'!$D$6:$Z$47,23,FALSE()))</f>
        <v/>
      </c>
      <c r="V23" s="97" t="str">
        <f aca="false">IF(V21="","",VLOOKUP(V21,'シフト記号表（勤務時間帯） (3)'!$D$6:$Z$47,23,FALSE()))</f>
        <v/>
      </c>
      <c r="W23" s="97" t="str">
        <f aca="false">IF(W21="","",VLOOKUP(W21,'シフト記号表（勤務時間帯） (3)'!$D$6:$Z$47,23,FALSE()))</f>
        <v/>
      </c>
      <c r="X23" s="97" t="str">
        <f aca="false">IF(X21="","",VLOOKUP(X21,'シフト記号表（勤務時間帯） (3)'!$D$6:$Z$47,23,FALSE()))</f>
        <v/>
      </c>
      <c r="Y23" s="97" t="str">
        <f aca="false">IF(Y21="","",VLOOKUP(Y21,'シフト記号表（勤務時間帯） (3)'!$D$6:$Z$47,23,FALSE()))</f>
        <v/>
      </c>
      <c r="Z23" s="97" t="str">
        <f aca="false">IF(Z21="","",VLOOKUP(Z21,'シフト記号表（勤務時間帯） (3)'!$D$6:$Z$47,23,FALSE()))</f>
        <v/>
      </c>
      <c r="AA23" s="98" t="str">
        <f aca="false">IF(AA21="","",VLOOKUP(AA21,'シフト記号表（勤務時間帯） (3)'!$D$6:$Z$47,23,FALSE()))</f>
        <v/>
      </c>
      <c r="AB23" s="96" t="str">
        <f aca="false">IF(AB21="","",VLOOKUP(AB21,'シフト記号表（勤務時間帯） (3)'!$D$6:$Z$47,23,FALSE()))</f>
        <v/>
      </c>
      <c r="AC23" s="97" t="str">
        <f aca="false">IF(AC21="","",VLOOKUP(AC21,'シフト記号表（勤務時間帯） (3)'!$D$6:$Z$47,23,FALSE()))</f>
        <v/>
      </c>
      <c r="AD23" s="97" t="str">
        <f aca="false">IF(AD21="","",VLOOKUP(AD21,'シフト記号表（勤務時間帯） (3)'!$D$6:$Z$47,23,FALSE()))</f>
        <v/>
      </c>
      <c r="AE23" s="97" t="str">
        <f aca="false">IF(AE21="","",VLOOKUP(AE21,'シフト記号表（勤務時間帯） (3)'!$D$6:$Z$47,23,FALSE()))</f>
        <v/>
      </c>
      <c r="AF23" s="97" t="str">
        <f aca="false">IF(AF21="","",VLOOKUP(AF21,'シフト記号表（勤務時間帯） (3)'!$D$6:$Z$47,23,FALSE()))</f>
        <v/>
      </c>
      <c r="AG23" s="97" t="str">
        <f aca="false">IF(AG21="","",VLOOKUP(AG21,'シフト記号表（勤務時間帯） (3)'!$D$6:$Z$47,23,FALSE()))</f>
        <v/>
      </c>
      <c r="AH23" s="98" t="str">
        <f aca="false">IF(AH21="","",VLOOKUP(AH21,'シフト記号表（勤務時間帯） (3)'!$D$6:$Z$47,23,FALSE()))</f>
        <v/>
      </c>
      <c r="AI23" s="96" t="str">
        <f aca="false">IF(AI21="","",VLOOKUP(AI21,'シフト記号表（勤務時間帯） (3)'!$D$6:$Z$47,23,FALSE()))</f>
        <v/>
      </c>
      <c r="AJ23" s="97" t="str">
        <f aca="false">IF(AJ21="","",VLOOKUP(AJ21,'シフト記号表（勤務時間帯） (3)'!$D$6:$Z$47,23,FALSE()))</f>
        <v/>
      </c>
      <c r="AK23" s="97" t="str">
        <f aca="false">IF(AK21="","",VLOOKUP(AK21,'シフト記号表（勤務時間帯） (3)'!$D$6:$Z$47,23,FALSE()))</f>
        <v/>
      </c>
      <c r="AL23" s="97" t="str">
        <f aca="false">IF(AL21="","",VLOOKUP(AL21,'シフト記号表（勤務時間帯） (3)'!$D$6:$Z$47,23,FALSE()))</f>
        <v/>
      </c>
      <c r="AM23" s="97" t="str">
        <f aca="false">IF(AM21="","",VLOOKUP(AM21,'シフト記号表（勤務時間帯） (3)'!$D$6:$Z$47,23,FALSE()))</f>
        <v/>
      </c>
      <c r="AN23" s="97" t="str">
        <f aca="false">IF(AN21="","",VLOOKUP(AN21,'シフト記号表（勤務時間帯） (3)'!$D$6:$Z$47,23,FALSE()))</f>
        <v/>
      </c>
      <c r="AO23" s="98" t="str">
        <f aca="false">IF(AO21="","",VLOOKUP(AO21,'シフト記号表（勤務時間帯） (3)'!$D$6:$Z$47,23,FALSE()))</f>
        <v/>
      </c>
      <c r="AP23" s="96" t="str">
        <f aca="false">IF(AP21="","",VLOOKUP(AP21,'シフト記号表（勤務時間帯） (3)'!$D$6:$Z$47,23,FALSE()))</f>
        <v/>
      </c>
      <c r="AQ23" s="97" t="str">
        <f aca="false">IF(AQ21="","",VLOOKUP(AQ21,'シフト記号表（勤務時間帯） (3)'!$D$6:$Z$47,23,FALSE()))</f>
        <v/>
      </c>
      <c r="AR23" s="97" t="str">
        <f aca="false">IF(AR21="","",VLOOKUP(AR21,'シフト記号表（勤務時間帯） (3)'!$D$6:$Z$47,23,FALSE()))</f>
        <v/>
      </c>
      <c r="AS23" s="97" t="str">
        <f aca="false">IF(AS21="","",VLOOKUP(AS21,'シフト記号表（勤務時間帯） (3)'!$D$6:$Z$47,23,FALSE()))</f>
        <v/>
      </c>
      <c r="AT23" s="97" t="str">
        <f aca="false">IF(AT21="","",VLOOKUP(AT21,'シフト記号表（勤務時間帯） (3)'!$D$6:$Z$47,23,FALSE()))</f>
        <v/>
      </c>
      <c r="AU23" s="97" t="str">
        <f aca="false">IF(AU21="","",VLOOKUP(AU21,'シフト記号表（勤務時間帯） (3)'!$D$6:$Z$47,23,FALSE()))</f>
        <v/>
      </c>
      <c r="AV23" s="98" t="str">
        <f aca="false">IF(AV21="","",VLOOKUP(AV21,'シフト記号表（勤務時間帯） (3)'!$D$6:$Z$47,23,FALSE()))</f>
        <v/>
      </c>
      <c r="AW23" s="96" t="str">
        <f aca="false">IF(AW21="","",VLOOKUP(AW21,'シフト記号表（勤務時間帯） (3)'!$D$6:$Z$47,23,FALSE()))</f>
        <v/>
      </c>
      <c r="AX23" s="97" t="str">
        <f aca="false">IF(AX21="","",VLOOKUP(AX21,'シフト記号表（勤務時間帯） (3)'!$D$6:$Z$47,23,FALSE()))</f>
        <v/>
      </c>
      <c r="AY23" s="97" t="str">
        <f aca="false">IF(AY21="","",VLOOKUP(AY21,'シフト記号表（勤務時間帯） (3)'!$D$6:$Z$47,23,FALSE()))</f>
        <v/>
      </c>
      <c r="AZ23" s="365" t="n">
        <f aca="false">IF($BC$3="４週",SUM(U23:AV23),IF($BC$3="暦月",SUM(U23:AY23),""))</f>
        <v>0</v>
      </c>
      <c r="BA23" s="365"/>
      <c r="BB23" s="366" t="n">
        <f aca="false">IF($BC$3="４週",AZ23/4,IF($BC$3="暦月",(AZ23/($BC$8/7)),""))</f>
        <v>0</v>
      </c>
      <c r="BC23" s="366"/>
      <c r="BD23" s="230"/>
      <c r="BE23" s="230"/>
      <c r="BF23" s="230"/>
      <c r="BG23" s="230"/>
      <c r="BH23" s="230"/>
    </row>
    <row r="24" customFormat="false" ht="20.25" hidden="false" customHeight="true" outlineLevel="0" collapsed="false">
      <c r="B24" s="367"/>
      <c r="C24" s="250"/>
      <c r="D24" s="250"/>
      <c r="E24" s="250"/>
      <c r="F24" s="368"/>
      <c r="G24" s="369"/>
      <c r="H24" s="244"/>
      <c r="I24" s="244"/>
      <c r="J24" s="244"/>
      <c r="K24" s="244"/>
      <c r="L24" s="244"/>
      <c r="M24" s="370"/>
      <c r="N24" s="370"/>
      <c r="O24" s="370"/>
      <c r="P24" s="371" t="s">
        <v>34</v>
      </c>
      <c r="Q24" s="372"/>
      <c r="R24" s="372"/>
      <c r="S24" s="373"/>
      <c r="T24" s="374"/>
      <c r="U24" s="375"/>
      <c r="V24" s="376"/>
      <c r="W24" s="376"/>
      <c r="X24" s="376"/>
      <c r="Y24" s="376"/>
      <c r="Z24" s="376"/>
      <c r="AA24" s="377"/>
      <c r="AB24" s="375"/>
      <c r="AC24" s="376"/>
      <c r="AD24" s="376"/>
      <c r="AE24" s="376"/>
      <c r="AF24" s="376"/>
      <c r="AG24" s="376"/>
      <c r="AH24" s="377"/>
      <c r="AI24" s="375"/>
      <c r="AJ24" s="376"/>
      <c r="AK24" s="376"/>
      <c r="AL24" s="376"/>
      <c r="AM24" s="376"/>
      <c r="AN24" s="376"/>
      <c r="AO24" s="377"/>
      <c r="AP24" s="375"/>
      <c r="AQ24" s="376"/>
      <c r="AR24" s="376"/>
      <c r="AS24" s="376"/>
      <c r="AT24" s="376"/>
      <c r="AU24" s="376"/>
      <c r="AV24" s="377"/>
      <c r="AW24" s="375"/>
      <c r="AX24" s="376"/>
      <c r="AY24" s="376"/>
      <c r="AZ24" s="378"/>
      <c r="BA24" s="378"/>
      <c r="BB24" s="379"/>
      <c r="BC24" s="379"/>
      <c r="BD24" s="249"/>
      <c r="BE24" s="249"/>
      <c r="BF24" s="249"/>
      <c r="BG24" s="249"/>
      <c r="BH24" s="249"/>
    </row>
    <row r="25" customFormat="false" ht="20.25" hidden="false" customHeight="true" outlineLevel="0" collapsed="false">
      <c r="B25" s="352" t="n">
        <f aca="false">B22+1</f>
        <v>2</v>
      </c>
      <c r="C25" s="250"/>
      <c r="D25" s="250"/>
      <c r="E25" s="250"/>
      <c r="F25" s="353" t="n">
        <f aca="false">C24</f>
        <v>0</v>
      </c>
      <c r="G25" s="231"/>
      <c r="H25" s="244"/>
      <c r="I25" s="244"/>
      <c r="J25" s="244"/>
      <c r="K25" s="244"/>
      <c r="L25" s="244"/>
      <c r="M25" s="370"/>
      <c r="N25" s="370"/>
      <c r="O25" s="370"/>
      <c r="P25" s="354" t="s">
        <v>202</v>
      </c>
      <c r="Q25" s="355"/>
      <c r="R25" s="355"/>
      <c r="S25" s="356"/>
      <c r="T25" s="357"/>
      <c r="U25" s="233" t="str">
        <f aca="false">IF(U24="","",VLOOKUP(U24,'シフト記号表（勤務時間帯） (3)'!$D$6:$X$47,21,FALSE()))</f>
        <v/>
      </c>
      <c r="V25" s="234" t="str">
        <f aca="false">IF(V24="","",VLOOKUP(V24,'シフト記号表（勤務時間帯） (3)'!$D$6:$X$47,21,FALSE()))</f>
        <v/>
      </c>
      <c r="W25" s="234" t="str">
        <f aca="false">IF(W24="","",VLOOKUP(W24,'シフト記号表（勤務時間帯） (3)'!$D$6:$X$47,21,FALSE()))</f>
        <v/>
      </c>
      <c r="X25" s="234" t="str">
        <f aca="false">IF(X24="","",VLOOKUP(X24,'シフト記号表（勤務時間帯） (3)'!$D$6:$X$47,21,FALSE()))</f>
        <v/>
      </c>
      <c r="Y25" s="234" t="str">
        <f aca="false">IF(Y24="","",VLOOKUP(Y24,'シフト記号表（勤務時間帯） (3)'!$D$6:$X$47,21,FALSE()))</f>
        <v/>
      </c>
      <c r="Z25" s="234" t="str">
        <f aca="false">IF(Z24="","",VLOOKUP(Z24,'シフト記号表（勤務時間帯） (3)'!$D$6:$X$47,21,FALSE()))</f>
        <v/>
      </c>
      <c r="AA25" s="235" t="str">
        <f aca="false">IF(AA24="","",VLOOKUP(AA24,'シフト記号表（勤務時間帯） (3)'!$D$6:$X$47,21,FALSE()))</f>
        <v/>
      </c>
      <c r="AB25" s="233" t="str">
        <f aca="false">IF(AB24="","",VLOOKUP(AB24,'シフト記号表（勤務時間帯） (3)'!$D$6:$X$47,21,FALSE()))</f>
        <v/>
      </c>
      <c r="AC25" s="234" t="str">
        <f aca="false">IF(AC24="","",VLOOKUP(AC24,'シフト記号表（勤務時間帯） (3)'!$D$6:$X$47,21,FALSE()))</f>
        <v/>
      </c>
      <c r="AD25" s="234" t="str">
        <f aca="false">IF(AD24="","",VLOOKUP(AD24,'シフト記号表（勤務時間帯） (3)'!$D$6:$X$47,21,FALSE()))</f>
        <v/>
      </c>
      <c r="AE25" s="234" t="str">
        <f aca="false">IF(AE24="","",VLOOKUP(AE24,'シフト記号表（勤務時間帯） (3)'!$D$6:$X$47,21,FALSE()))</f>
        <v/>
      </c>
      <c r="AF25" s="234" t="str">
        <f aca="false">IF(AF24="","",VLOOKUP(AF24,'シフト記号表（勤務時間帯） (3)'!$D$6:$X$47,21,FALSE()))</f>
        <v/>
      </c>
      <c r="AG25" s="234" t="str">
        <f aca="false">IF(AG24="","",VLOOKUP(AG24,'シフト記号表（勤務時間帯） (3)'!$D$6:$X$47,21,FALSE()))</f>
        <v/>
      </c>
      <c r="AH25" s="235" t="str">
        <f aca="false">IF(AH24="","",VLOOKUP(AH24,'シフト記号表（勤務時間帯） (3)'!$D$6:$X$47,21,FALSE()))</f>
        <v/>
      </c>
      <c r="AI25" s="233" t="str">
        <f aca="false">IF(AI24="","",VLOOKUP(AI24,'シフト記号表（勤務時間帯） (3)'!$D$6:$X$47,21,FALSE()))</f>
        <v/>
      </c>
      <c r="AJ25" s="234" t="str">
        <f aca="false">IF(AJ24="","",VLOOKUP(AJ24,'シフト記号表（勤務時間帯） (3)'!$D$6:$X$47,21,FALSE()))</f>
        <v/>
      </c>
      <c r="AK25" s="234" t="str">
        <f aca="false">IF(AK24="","",VLOOKUP(AK24,'シフト記号表（勤務時間帯） (3)'!$D$6:$X$47,21,FALSE()))</f>
        <v/>
      </c>
      <c r="AL25" s="234" t="str">
        <f aca="false">IF(AL24="","",VLOOKUP(AL24,'シフト記号表（勤務時間帯） (3)'!$D$6:$X$47,21,FALSE()))</f>
        <v/>
      </c>
      <c r="AM25" s="234" t="str">
        <f aca="false">IF(AM24="","",VLOOKUP(AM24,'シフト記号表（勤務時間帯） (3)'!$D$6:$X$47,21,FALSE()))</f>
        <v/>
      </c>
      <c r="AN25" s="234" t="str">
        <f aca="false">IF(AN24="","",VLOOKUP(AN24,'シフト記号表（勤務時間帯） (3)'!$D$6:$X$47,21,FALSE()))</f>
        <v/>
      </c>
      <c r="AO25" s="235" t="str">
        <f aca="false">IF(AO24="","",VLOOKUP(AO24,'シフト記号表（勤務時間帯） (3)'!$D$6:$X$47,21,FALSE()))</f>
        <v/>
      </c>
      <c r="AP25" s="233" t="str">
        <f aca="false">IF(AP24="","",VLOOKUP(AP24,'シフト記号表（勤務時間帯） (3)'!$D$6:$X$47,21,FALSE()))</f>
        <v/>
      </c>
      <c r="AQ25" s="234" t="str">
        <f aca="false">IF(AQ24="","",VLOOKUP(AQ24,'シフト記号表（勤務時間帯） (3)'!$D$6:$X$47,21,FALSE()))</f>
        <v/>
      </c>
      <c r="AR25" s="234" t="str">
        <f aca="false">IF(AR24="","",VLOOKUP(AR24,'シフト記号表（勤務時間帯） (3)'!$D$6:$X$47,21,FALSE()))</f>
        <v/>
      </c>
      <c r="AS25" s="234" t="str">
        <f aca="false">IF(AS24="","",VLOOKUP(AS24,'シフト記号表（勤務時間帯） (3)'!$D$6:$X$47,21,FALSE()))</f>
        <v/>
      </c>
      <c r="AT25" s="234" t="str">
        <f aca="false">IF(AT24="","",VLOOKUP(AT24,'シフト記号表（勤務時間帯） (3)'!$D$6:$X$47,21,FALSE()))</f>
        <v/>
      </c>
      <c r="AU25" s="234" t="str">
        <f aca="false">IF(AU24="","",VLOOKUP(AU24,'シフト記号表（勤務時間帯） (3)'!$D$6:$X$47,21,FALSE()))</f>
        <v/>
      </c>
      <c r="AV25" s="235" t="str">
        <f aca="false">IF(AV24="","",VLOOKUP(AV24,'シフト記号表（勤務時間帯） (3)'!$D$6:$X$47,21,FALSE()))</f>
        <v/>
      </c>
      <c r="AW25" s="233" t="str">
        <f aca="false">IF(AW24="","",VLOOKUP(AW24,'シフト記号表（勤務時間帯） (3)'!$D$6:$X$47,21,FALSE()))</f>
        <v/>
      </c>
      <c r="AX25" s="234" t="str">
        <f aca="false">IF(AX24="","",VLOOKUP(AX24,'シフト記号表（勤務時間帯） (3)'!$D$6:$X$47,21,FALSE()))</f>
        <v/>
      </c>
      <c r="AY25" s="234" t="str">
        <f aca="false">IF(AY24="","",VLOOKUP(AY24,'シフト記号表（勤務時間帯） (3)'!$D$6:$X$47,21,FALSE()))</f>
        <v/>
      </c>
      <c r="AZ25" s="99" t="n">
        <f aca="false">IF($BC$3="４週",SUM(U25:AV25),IF($BC$3="暦月",SUM(U25:AY25),""))</f>
        <v>0</v>
      </c>
      <c r="BA25" s="99"/>
      <c r="BB25" s="100" t="n">
        <f aca="false">IF($BC$3="４週",AZ25/4,IF($BC$3="暦月",(AZ25/($BC$8/7)),""))</f>
        <v>0</v>
      </c>
      <c r="BC25" s="100"/>
      <c r="BD25" s="249"/>
      <c r="BE25" s="249"/>
      <c r="BF25" s="249"/>
      <c r="BG25" s="249"/>
      <c r="BH25" s="249"/>
    </row>
    <row r="26" customFormat="false" ht="20.25" hidden="false" customHeight="true" outlineLevel="0" collapsed="false">
      <c r="B26" s="358"/>
      <c r="C26" s="250"/>
      <c r="D26" s="250"/>
      <c r="E26" s="250"/>
      <c r="F26" s="359"/>
      <c r="G26" s="360" t="n">
        <f aca="false">C24</f>
        <v>0</v>
      </c>
      <c r="H26" s="244"/>
      <c r="I26" s="244"/>
      <c r="J26" s="244"/>
      <c r="K26" s="244"/>
      <c r="L26" s="244"/>
      <c r="M26" s="370"/>
      <c r="N26" s="370"/>
      <c r="O26" s="370"/>
      <c r="P26" s="361" t="s">
        <v>203</v>
      </c>
      <c r="Q26" s="362"/>
      <c r="R26" s="362"/>
      <c r="S26" s="363"/>
      <c r="T26" s="364"/>
      <c r="U26" s="96" t="str">
        <f aca="false">IF(U24="","",VLOOKUP(U24,'シフト記号表（勤務時間帯） (3)'!$D$6:$Z$47,23,FALSE()))</f>
        <v/>
      </c>
      <c r="V26" s="97" t="str">
        <f aca="false">IF(V24="","",VLOOKUP(V24,'シフト記号表（勤務時間帯） (3)'!$D$6:$Z$47,23,FALSE()))</f>
        <v/>
      </c>
      <c r="W26" s="97" t="str">
        <f aca="false">IF(W24="","",VLOOKUP(W24,'シフト記号表（勤務時間帯） (3)'!$D$6:$Z$47,23,FALSE()))</f>
        <v/>
      </c>
      <c r="X26" s="97" t="str">
        <f aca="false">IF(X24="","",VLOOKUP(X24,'シフト記号表（勤務時間帯） (3)'!$D$6:$Z$47,23,FALSE()))</f>
        <v/>
      </c>
      <c r="Y26" s="97" t="str">
        <f aca="false">IF(Y24="","",VLOOKUP(Y24,'シフト記号表（勤務時間帯） (3)'!$D$6:$Z$47,23,FALSE()))</f>
        <v/>
      </c>
      <c r="Z26" s="97" t="str">
        <f aca="false">IF(Z24="","",VLOOKUP(Z24,'シフト記号表（勤務時間帯） (3)'!$D$6:$Z$47,23,FALSE()))</f>
        <v/>
      </c>
      <c r="AA26" s="98" t="str">
        <f aca="false">IF(AA24="","",VLOOKUP(AA24,'シフト記号表（勤務時間帯） (3)'!$D$6:$Z$47,23,FALSE()))</f>
        <v/>
      </c>
      <c r="AB26" s="96" t="str">
        <f aca="false">IF(AB24="","",VLOOKUP(AB24,'シフト記号表（勤務時間帯） (3)'!$D$6:$Z$47,23,FALSE()))</f>
        <v/>
      </c>
      <c r="AC26" s="97" t="str">
        <f aca="false">IF(AC24="","",VLOOKUP(AC24,'シフト記号表（勤務時間帯） (3)'!$D$6:$Z$47,23,FALSE()))</f>
        <v/>
      </c>
      <c r="AD26" s="97" t="str">
        <f aca="false">IF(AD24="","",VLOOKUP(AD24,'シフト記号表（勤務時間帯） (3)'!$D$6:$Z$47,23,FALSE()))</f>
        <v/>
      </c>
      <c r="AE26" s="97" t="str">
        <f aca="false">IF(AE24="","",VLOOKUP(AE24,'シフト記号表（勤務時間帯） (3)'!$D$6:$Z$47,23,FALSE()))</f>
        <v/>
      </c>
      <c r="AF26" s="97" t="str">
        <f aca="false">IF(AF24="","",VLOOKUP(AF24,'シフト記号表（勤務時間帯） (3)'!$D$6:$Z$47,23,FALSE()))</f>
        <v/>
      </c>
      <c r="AG26" s="97" t="str">
        <f aca="false">IF(AG24="","",VLOOKUP(AG24,'シフト記号表（勤務時間帯） (3)'!$D$6:$Z$47,23,FALSE()))</f>
        <v/>
      </c>
      <c r="AH26" s="98" t="str">
        <f aca="false">IF(AH24="","",VLOOKUP(AH24,'シフト記号表（勤務時間帯） (3)'!$D$6:$Z$47,23,FALSE()))</f>
        <v/>
      </c>
      <c r="AI26" s="96" t="str">
        <f aca="false">IF(AI24="","",VLOOKUP(AI24,'シフト記号表（勤務時間帯） (3)'!$D$6:$Z$47,23,FALSE()))</f>
        <v/>
      </c>
      <c r="AJ26" s="97" t="str">
        <f aca="false">IF(AJ24="","",VLOOKUP(AJ24,'シフト記号表（勤務時間帯） (3)'!$D$6:$Z$47,23,FALSE()))</f>
        <v/>
      </c>
      <c r="AK26" s="97" t="str">
        <f aca="false">IF(AK24="","",VLOOKUP(AK24,'シフト記号表（勤務時間帯） (3)'!$D$6:$Z$47,23,FALSE()))</f>
        <v/>
      </c>
      <c r="AL26" s="97" t="str">
        <f aca="false">IF(AL24="","",VLOOKUP(AL24,'シフト記号表（勤務時間帯） (3)'!$D$6:$Z$47,23,FALSE()))</f>
        <v/>
      </c>
      <c r="AM26" s="97" t="str">
        <f aca="false">IF(AM24="","",VLOOKUP(AM24,'シフト記号表（勤務時間帯） (3)'!$D$6:$Z$47,23,FALSE()))</f>
        <v/>
      </c>
      <c r="AN26" s="97" t="str">
        <f aca="false">IF(AN24="","",VLOOKUP(AN24,'シフト記号表（勤務時間帯） (3)'!$D$6:$Z$47,23,FALSE()))</f>
        <v/>
      </c>
      <c r="AO26" s="98" t="str">
        <f aca="false">IF(AO24="","",VLOOKUP(AO24,'シフト記号表（勤務時間帯） (3)'!$D$6:$Z$47,23,FALSE()))</f>
        <v/>
      </c>
      <c r="AP26" s="96" t="str">
        <f aca="false">IF(AP24="","",VLOOKUP(AP24,'シフト記号表（勤務時間帯） (3)'!$D$6:$Z$47,23,FALSE()))</f>
        <v/>
      </c>
      <c r="AQ26" s="97" t="str">
        <f aca="false">IF(AQ24="","",VLOOKUP(AQ24,'シフト記号表（勤務時間帯） (3)'!$D$6:$Z$47,23,FALSE()))</f>
        <v/>
      </c>
      <c r="AR26" s="97" t="str">
        <f aca="false">IF(AR24="","",VLOOKUP(AR24,'シフト記号表（勤務時間帯） (3)'!$D$6:$Z$47,23,FALSE()))</f>
        <v/>
      </c>
      <c r="AS26" s="97" t="str">
        <f aca="false">IF(AS24="","",VLOOKUP(AS24,'シフト記号表（勤務時間帯） (3)'!$D$6:$Z$47,23,FALSE()))</f>
        <v/>
      </c>
      <c r="AT26" s="97" t="str">
        <f aca="false">IF(AT24="","",VLOOKUP(AT24,'シフト記号表（勤務時間帯） (3)'!$D$6:$Z$47,23,FALSE()))</f>
        <v/>
      </c>
      <c r="AU26" s="97" t="str">
        <f aca="false">IF(AU24="","",VLOOKUP(AU24,'シフト記号表（勤務時間帯） (3)'!$D$6:$Z$47,23,FALSE()))</f>
        <v/>
      </c>
      <c r="AV26" s="98" t="str">
        <f aca="false">IF(AV24="","",VLOOKUP(AV24,'シフト記号表（勤務時間帯） (3)'!$D$6:$Z$47,23,FALSE()))</f>
        <v/>
      </c>
      <c r="AW26" s="96" t="str">
        <f aca="false">IF(AW24="","",VLOOKUP(AW24,'シフト記号表（勤務時間帯） (3)'!$D$6:$Z$47,23,FALSE()))</f>
        <v/>
      </c>
      <c r="AX26" s="97" t="str">
        <f aca="false">IF(AX24="","",VLOOKUP(AX24,'シフト記号表（勤務時間帯） (3)'!$D$6:$Z$47,23,FALSE()))</f>
        <v/>
      </c>
      <c r="AY26" s="97" t="str">
        <f aca="false">IF(AY24="","",VLOOKUP(AY24,'シフト記号表（勤務時間帯） (3)'!$D$6:$Z$47,23,FALSE()))</f>
        <v/>
      </c>
      <c r="AZ26" s="365" t="n">
        <f aca="false">IF($BC$3="４週",SUM(U26:AV26),IF($BC$3="暦月",SUM(U26:AY26),""))</f>
        <v>0</v>
      </c>
      <c r="BA26" s="365"/>
      <c r="BB26" s="366" t="n">
        <f aca="false">IF($BC$3="４週",AZ26/4,IF($BC$3="暦月",(AZ26/($BC$8/7)),""))</f>
        <v>0</v>
      </c>
      <c r="BC26" s="366"/>
      <c r="BD26" s="249"/>
      <c r="BE26" s="249"/>
      <c r="BF26" s="249"/>
      <c r="BG26" s="249"/>
      <c r="BH26" s="249"/>
    </row>
    <row r="27" customFormat="false" ht="20.25" hidden="false" customHeight="true" outlineLevel="0" collapsed="false">
      <c r="B27" s="367"/>
      <c r="C27" s="250"/>
      <c r="D27" s="250"/>
      <c r="E27" s="250"/>
      <c r="F27" s="353"/>
      <c r="G27" s="231"/>
      <c r="H27" s="380"/>
      <c r="I27" s="244"/>
      <c r="J27" s="244"/>
      <c r="K27" s="244"/>
      <c r="L27" s="244"/>
      <c r="M27" s="370"/>
      <c r="N27" s="370"/>
      <c r="O27" s="370"/>
      <c r="P27" s="371" t="s">
        <v>34</v>
      </c>
      <c r="Q27" s="372"/>
      <c r="R27" s="372"/>
      <c r="S27" s="373"/>
      <c r="T27" s="374"/>
      <c r="U27" s="375"/>
      <c r="V27" s="376"/>
      <c r="W27" s="376"/>
      <c r="X27" s="376"/>
      <c r="Y27" s="376"/>
      <c r="Z27" s="376"/>
      <c r="AA27" s="377"/>
      <c r="AB27" s="375"/>
      <c r="AC27" s="376"/>
      <c r="AD27" s="376"/>
      <c r="AE27" s="376"/>
      <c r="AF27" s="376"/>
      <c r="AG27" s="376"/>
      <c r="AH27" s="377"/>
      <c r="AI27" s="375"/>
      <c r="AJ27" s="376"/>
      <c r="AK27" s="376"/>
      <c r="AL27" s="376"/>
      <c r="AM27" s="376"/>
      <c r="AN27" s="376"/>
      <c r="AO27" s="377"/>
      <c r="AP27" s="375"/>
      <c r="AQ27" s="376"/>
      <c r="AR27" s="376"/>
      <c r="AS27" s="376"/>
      <c r="AT27" s="376"/>
      <c r="AU27" s="376"/>
      <c r="AV27" s="377"/>
      <c r="AW27" s="375"/>
      <c r="AX27" s="376"/>
      <c r="AY27" s="376"/>
      <c r="AZ27" s="378"/>
      <c r="BA27" s="378"/>
      <c r="BB27" s="379"/>
      <c r="BC27" s="379"/>
      <c r="BD27" s="249"/>
      <c r="BE27" s="249"/>
      <c r="BF27" s="249"/>
      <c r="BG27" s="249"/>
      <c r="BH27" s="249"/>
    </row>
    <row r="28" customFormat="false" ht="20.25" hidden="false" customHeight="true" outlineLevel="0" collapsed="false">
      <c r="B28" s="352" t="n">
        <f aca="false">B25+1</f>
        <v>3</v>
      </c>
      <c r="C28" s="250"/>
      <c r="D28" s="250"/>
      <c r="E28" s="250"/>
      <c r="F28" s="353" t="n">
        <f aca="false">C27</f>
        <v>0</v>
      </c>
      <c r="G28" s="231"/>
      <c r="H28" s="380"/>
      <c r="I28" s="244"/>
      <c r="J28" s="244"/>
      <c r="K28" s="244"/>
      <c r="L28" s="244"/>
      <c r="M28" s="370"/>
      <c r="N28" s="370"/>
      <c r="O28" s="370"/>
      <c r="P28" s="354" t="s">
        <v>202</v>
      </c>
      <c r="Q28" s="355"/>
      <c r="R28" s="355"/>
      <c r="S28" s="356"/>
      <c r="T28" s="357"/>
      <c r="U28" s="233" t="str">
        <f aca="false">IF(U27="","",VLOOKUP(U27,'シフト記号表（勤務時間帯） (3)'!$D$6:$X$47,21,FALSE()))</f>
        <v/>
      </c>
      <c r="V28" s="234" t="str">
        <f aca="false">IF(V27="","",VLOOKUP(V27,'シフト記号表（勤務時間帯） (3)'!$D$6:$X$47,21,FALSE()))</f>
        <v/>
      </c>
      <c r="W28" s="234" t="str">
        <f aca="false">IF(W27="","",VLOOKUP(W27,'シフト記号表（勤務時間帯） (3)'!$D$6:$X$47,21,FALSE()))</f>
        <v/>
      </c>
      <c r="X28" s="234" t="str">
        <f aca="false">IF(X27="","",VLOOKUP(X27,'シフト記号表（勤務時間帯） (3)'!$D$6:$X$47,21,FALSE()))</f>
        <v/>
      </c>
      <c r="Y28" s="234" t="str">
        <f aca="false">IF(Y27="","",VLOOKUP(Y27,'シフト記号表（勤務時間帯） (3)'!$D$6:$X$47,21,FALSE()))</f>
        <v/>
      </c>
      <c r="Z28" s="234" t="str">
        <f aca="false">IF(Z27="","",VLOOKUP(Z27,'シフト記号表（勤務時間帯） (3)'!$D$6:$X$47,21,FALSE()))</f>
        <v/>
      </c>
      <c r="AA28" s="235" t="str">
        <f aca="false">IF(AA27="","",VLOOKUP(AA27,'シフト記号表（勤務時間帯） (3)'!$D$6:$X$47,21,FALSE()))</f>
        <v/>
      </c>
      <c r="AB28" s="233" t="str">
        <f aca="false">IF(AB27="","",VLOOKUP(AB27,'シフト記号表（勤務時間帯） (3)'!$D$6:$X$47,21,FALSE()))</f>
        <v/>
      </c>
      <c r="AC28" s="234" t="str">
        <f aca="false">IF(AC27="","",VLOOKUP(AC27,'シフト記号表（勤務時間帯） (3)'!$D$6:$X$47,21,FALSE()))</f>
        <v/>
      </c>
      <c r="AD28" s="234" t="str">
        <f aca="false">IF(AD27="","",VLOOKUP(AD27,'シフト記号表（勤務時間帯） (3)'!$D$6:$X$47,21,FALSE()))</f>
        <v/>
      </c>
      <c r="AE28" s="234" t="str">
        <f aca="false">IF(AE27="","",VLOOKUP(AE27,'シフト記号表（勤務時間帯） (3)'!$D$6:$X$47,21,FALSE()))</f>
        <v/>
      </c>
      <c r="AF28" s="234" t="str">
        <f aca="false">IF(AF27="","",VLOOKUP(AF27,'シフト記号表（勤務時間帯） (3)'!$D$6:$X$47,21,FALSE()))</f>
        <v/>
      </c>
      <c r="AG28" s="234" t="str">
        <f aca="false">IF(AG27="","",VLOOKUP(AG27,'シフト記号表（勤務時間帯） (3)'!$D$6:$X$47,21,FALSE()))</f>
        <v/>
      </c>
      <c r="AH28" s="235" t="str">
        <f aca="false">IF(AH27="","",VLOOKUP(AH27,'シフト記号表（勤務時間帯） (3)'!$D$6:$X$47,21,FALSE()))</f>
        <v/>
      </c>
      <c r="AI28" s="233" t="str">
        <f aca="false">IF(AI27="","",VLOOKUP(AI27,'シフト記号表（勤務時間帯） (3)'!$D$6:$X$47,21,FALSE()))</f>
        <v/>
      </c>
      <c r="AJ28" s="234" t="str">
        <f aca="false">IF(AJ27="","",VLOOKUP(AJ27,'シフト記号表（勤務時間帯） (3)'!$D$6:$X$47,21,FALSE()))</f>
        <v/>
      </c>
      <c r="AK28" s="234" t="str">
        <f aca="false">IF(AK27="","",VLOOKUP(AK27,'シフト記号表（勤務時間帯） (3)'!$D$6:$X$47,21,FALSE()))</f>
        <v/>
      </c>
      <c r="AL28" s="234" t="str">
        <f aca="false">IF(AL27="","",VLOOKUP(AL27,'シフト記号表（勤務時間帯） (3)'!$D$6:$X$47,21,FALSE()))</f>
        <v/>
      </c>
      <c r="AM28" s="234" t="str">
        <f aca="false">IF(AM27="","",VLOOKUP(AM27,'シフト記号表（勤務時間帯） (3)'!$D$6:$X$47,21,FALSE()))</f>
        <v/>
      </c>
      <c r="AN28" s="234" t="str">
        <f aca="false">IF(AN27="","",VLOOKUP(AN27,'シフト記号表（勤務時間帯） (3)'!$D$6:$X$47,21,FALSE()))</f>
        <v/>
      </c>
      <c r="AO28" s="235" t="str">
        <f aca="false">IF(AO27="","",VLOOKUP(AO27,'シフト記号表（勤務時間帯） (3)'!$D$6:$X$47,21,FALSE()))</f>
        <v/>
      </c>
      <c r="AP28" s="233" t="str">
        <f aca="false">IF(AP27="","",VLOOKUP(AP27,'シフト記号表（勤務時間帯） (3)'!$D$6:$X$47,21,FALSE()))</f>
        <v/>
      </c>
      <c r="AQ28" s="234" t="str">
        <f aca="false">IF(AQ27="","",VLOOKUP(AQ27,'シフト記号表（勤務時間帯） (3)'!$D$6:$X$47,21,FALSE()))</f>
        <v/>
      </c>
      <c r="AR28" s="234" t="str">
        <f aca="false">IF(AR27="","",VLOOKUP(AR27,'シフト記号表（勤務時間帯） (3)'!$D$6:$X$47,21,FALSE()))</f>
        <v/>
      </c>
      <c r="AS28" s="234" t="str">
        <f aca="false">IF(AS27="","",VLOOKUP(AS27,'シフト記号表（勤務時間帯） (3)'!$D$6:$X$47,21,FALSE()))</f>
        <v/>
      </c>
      <c r="AT28" s="234" t="str">
        <f aca="false">IF(AT27="","",VLOOKUP(AT27,'シフト記号表（勤務時間帯） (3)'!$D$6:$X$47,21,FALSE()))</f>
        <v/>
      </c>
      <c r="AU28" s="234" t="str">
        <f aca="false">IF(AU27="","",VLOOKUP(AU27,'シフト記号表（勤務時間帯） (3)'!$D$6:$X$47,21,FALSE()))</f>
        <v/>
      </c>
      <c r="AV28" s="235" t="str">
        <f aca="false">IF(AV27="","",VLOOKUP(AV27,'シフト記号表（勤務時間帯） (3)'!$D$6:$X$47,21,FALSE()))</f>
        <v/>
      </c>
      <c r="AW28" s="233" t="str">
        <f aca="false">IF(AW27="","",VLOOKUP(AW27,'シフト記号表（勤務時間帯） (3)'!$D$6:$X$47,21,FALSE()))</f>
        <v/>
      </c>
      <c r="AX28" s="234" t="str">
        <f aca="false">IF(AX27="","",VLOOKUP(AX27,'シフト記号表（勤務時間帯） (3)'!$D$6:$X$47,21,FALSE()))</f>
        <v/>
      </c>
      <c r="AY28" s="234" t="str">
        <f aca="false">IF(AY27="","",VLOOKUP(AY27,'シフト記号表（勤務時間帯） (3)'!$D$6:$X$47,21,FALSE()))</f>
        <v/>
      </c>
      <c r="AZ28" s="99" t="n">
        <f aca="false">IF($BC$3="４週",SUM(U28:AV28),IF($BC$3="暦月",SUM(U28:AY28),""))</f>
        <v>0</v>
      </c>
      <c r="BA28" s="99"/>
      <c r="BB28" s="100" t="n">
        <f aca="false">IF($BC$3="４週",AZ28/4,IF($BC$3="暦月",(AZ28/($BC$8/7)),""))</f>
        <v>0</v>
      </c>
      <c r="BC28" s="100"/>
      <c r="BD28" s="249"/>
      <c r="BE28" s="249"/>
      <c r="BF28" s="249"/>
      <c r="BG28" s="249"/>
      <c r="BH28" s="249"/>
    </row>
    <row r="29" customFormat="false" ht="20.25" hidden="false" customHeight="true" outlineLevel="0" collapsed="false">
      <c r="B29" s="358"/>
      <c r="C29" s="250"/>
      <c r="D29" s="250"/>
      <c r="E29" s="250"/>
      <c r="F29" s="359"/>
      <c r="G29" s="360" t="n">
        <f aca="false">C27</f>
        <v>0</v>
      </c>
      <c r="H29" s="380"/>
      <c r="I29" s="244"/>
      <c r="J29" s="244"/>
      <c r="K29" s="244"/>
      <c r="L29" s="244"/>
      <c r="M29" s="370"/>
      <c r="N29" s="370"/>
      <c r="O29" s="370"/>
      <c r="P29" s="361" t="s">
        <v>203</v>
      </c>
      <c r="Q29" s="381"/>
      <c r="R29" s="381"/>
      <c r="S29" s="382"/>
      <c r="T29" s="383"/>
      <c r="U29" s="96" t="str">
        <f aca="false">IF(U27="","",VLOOKUP(U27,'シフト記号表（勤務時間帯） (3)'!$D$6:$Z$47,23,FALSE()))</f>
        <v/>
      </c>
      <c r="V29" s="97" t="str">
        <f aca="false">IF(V27="","",VLOOKUP(V27,'シフト記号表（勤務時間帯） (3)'!$D$6:$Z$47,23,FALSE()))</f>
        <v/>
      </c>
      <c r="W29" s="97" t="str">
        <f aca="false">IF(W27="","",VLOOKUP(W27,'シフト記号表（勤務時間帯） (3)'!$D$6:$Z$47,23,FALSE()))</f>
        <v/>
      </c>
      <c r="X29" s="97" t="str">
        <f aca="false">IF(X27="","",VLOOKUP(X27,'シフト記号表（勤務時間帯） (3)'!$D$6:$Z$47,23,FALSE()))</f>
        <v/>
      </c>
      <c r="Y29" s="97" t="str">
        <f aca="false">IF(Y27="","",VLOOKUP(Y27,'シフト記号表（勤務時間帯） (3)'!$D$6:$Z$47,23,FALSE()))</f>
        <v/>
      </c>
      <c r="Z29" s="97" t="str">
        <f aca="false">IF(Z27="","",VLOOKUP(Z27,'シフト記号表（勤務時間帯） (3)'!$D$6:$Z$47,23,FALSE()))</f>
        <v/>
      </c>
      <c r="AA29" s="98" t="str">
        <f aca="false">IF(AA27="","",VLOOKUP(AA27,'シフト記号表（勤務時間帯） (3)'!$D$6:$Z$47,23,FALSE()))</f>
        <v/>
      </c>
      <c r="AB29" s="96" t="str">
        <f aca="false">IF(AB27="","",VLOOKUP(AB27,'シフト記号表（勤務時間帯） (3)'!$D$6:$Z$47,23,FALSE()))</f>
        <v/>
      </c>
      <c r="AC29" s="97" t="str">
        <f aca="false">IF(AC27="","",VLOOKUP(AC27,'シフト記号表（勤務時間帯） (3)'!$D$6:$Z$47,23,FALSE()))</f>
        <v/>
      </c>
      <c r="AD29" s="97" t="str">
        <f aca="false">IF(AD27="","",VLOOKUP(AD27,'シフト記号表（勤務時間帯） (3)'!$D$6:$Z$47,23,FALSE()))</f>
        <v/>
      </c>
      <c r="AE29" s="97" t="str">
        <f aca="false">IF(AE27="","",VLOOKUP(AE27,'シフト記号表（勤務時間帯） (3)'!$D$6:$Z$47,23,FALSE()))</f>
        <v/>
      </c>
      <c r="AF29" s="97" t="str">
        <f aca="false">IF(AF27="","",VLOOKUP(AF27,'シフト記号表（勤務時間帯） (3)'!$D$6:$Z$47,23,FALSE()))</f>
        <v/>
      </c>
      <c r="AG29" s="97" t="str">
        <f aca="false">IF(AG27="","",VLOOKUP(AG27,'シフト記号表（勤務時間帯） (3)'!$D$6:$Z$47,23,FALSE()))</f>
        <v/>
      </c>
      <c r="AH29" s="98" t="str">
        <f aca="false">IF(AH27="","",VLOOKUP(AH27,'シフト記号表（勤務時間帯） (3)'!$D$6:$Z$47,23,FALSE()))</f>
        <v/>
      </c>
      <c r="AI29" s="96" t="str">
        <f aca="false">IF(AI27="","",VLOOKUP(AI27,'シフト記号表（勤務時間帯） (3)'!$D$6:$Z$47,23,FALSE()))</f>
        <v/>
      </c>
      <c r="AJ29" s="97" t="str">
        <f aca="false">IF(AJ27="","",VLOOKUP(AJ27,'シフト記号表（勤務時間帯） (3)'!$D$6:$Z$47,23,FALSE()))</f>
        <v/>
      </c>
      <c r="AK29" s="97" t="str">
        <f aca="false">IF(AK27="","",VLOOKUP(AK27,'シフト記号表（勤務時間帯） (3)'!$D$6:$Z$47,23,FALSE()))</f>
        <v/>
      </c>
      <c r="AL29" s="97" t="str">
        <f aca="false">IF(AL27="","",VLOOKUP(AL27,'シフト記号表（勤務時間帯） (3)'!$D$6:$Z$47,23,FALSE()))</f>
        <v/>
      </c>
      <c r="AM29" s="97" t="str">
        <f aca="false">IF(AM27="","",VLOOKUP(AM27,'シフト記号表（勤務時間帯） (3)'!$D$6:$Z$47,23,FALSE()))</f>
        <v/>
      </c>
      <c r="AN29" s="97" t="str">
        <f aca="false">IF(AN27="","",VLOOKUP(AN27,'シフト記号表（勤務時間帯） (3)'!$D$6:$Z$47,23,FALSE()))</f>
        <v/>
      </c>
      <c r="AO29" s="98" t="str">
        <f aca="false">IF(AO27="","",VLOOKUP(AO27,'シフト記号表（勤務時間帯） (3)'!$D$6:$Z$47,23,FALSE()))</f>
        <v/>
      </c>
      <c r="AP29" s="96" t="str">
        <f aca="false">IF(AP27="","",VLOOKUP(AP27,'シフト記号表（勤務時間帯） (3)'!$D$6:$Z$47,23,FALSE()))</f>
        <v/>
      </c>
      <c r="AQ29" s="97" t="str">
        <f aca="false">IF(AQ27="","",VLOOKUP(AQ27,'シフト記号表（勤務時間帯） (3)'!$D$6:$Z$47,23,FALSE()))</f>
        <v/>
      </c>
      <c r="AR29" s="97" t="str">
        <f aca="false">IF(AR27="","",VLOOKUP(AR27,'シフト記号表（勤務時間帯） (3)'!$D$6:$Z$47,23,FALSE()))</f>
        <v/>
      </c>
      <c r="AS29" s="97" t="str">
        <f aca="false">IF(AS27="","",VLOOKUP(AS27,'シフト記号表（勤務時間帯） (3)'!$D$6:$Z$47,23,FALSE()))</f>
        <v/>
      </c>
      <c r="AT29" s="97" t="str">
        <f aca="false">IF(AT27="","",VLOOKUP(AT27,'シフト記号表（勤務時間帯） (3)'!$D$6:$Z$47,23,FALSE()))</f>
        <v/>
      </c>
      <c r="AU29" s="97" t="str">
        <f aca="false">IF(AU27="","",VLOOKUP(AU27,'シフト記号表（勤務時間帯） (3)'!$D$6:$Z$47,23,FALSE()))</f>
        <v/>
      </c>
      <c r="AV29" s="98" t="str">
        <f aca="false">IF(AV27="","",VLOOKUP(AV27,'シフト記号表（勤務時間帯） (3)'!$D$6:$Z$47,23,FALSE()))</f>
        <v/>
      </c>
      <c r="AW29" s="96" t="str">
        <f aca="false">IF(AW27="","",VLOOKUP(AW27,'シフト記号表（勤務時間帯） (3)'!$D$6:$Z$47,23,FALSE()))</f>
        <v/>
      </c>
      <c r="AX29" s="97" t="str">
        <f aca="false">IF(AX27="","",VLOOKUP(AX27,'シフト記号表（勤務時間帯） (3)'!$D$6:$Z$47,23,FALSE()))</f>
        <v/>
      </c>
      <c r="AY29" s="97" t="str">
        <f aca="false">IF(AY27="","",VLOOKUP(AY27,'シフト記号表（勤務時間帯） (3)'!$D$6:$Z$47,23,FALSE()))</f>
        <v/>
      </c>
      <c r="AZ29" s="365" t="n">
        <f aca="false">IF($BC$3="４週",SUM(U29:AV29),IF($BC$3="暦月",SUM(U29:AY29),""))</f>
        <v>0</v>
      </c>
      <c r="BA29" s="365"/>
      <c r="BB29" s="366" t="n">
        <f aca="false">IF($BC$3="４週",AZ29/4,IF($BC$3="暦月",(AZ29/($BC$8/7)),""))</f>
        <v>0</v>
      </c>
      <c r="BC29" s="366"/>
      <c r="BD29" s="249"/>
      <c r="BE29" s="249"/>
      <c r="BF29" s="249"/>
      <c r="BG29" s="249"/>
      <c r="BH29" s="249"/>
    </row>
    <row r="30" customFormat="false" ht="20.25" hidden="false" customHeight="true" outlineLevel="0" collapsed="false">
      <c r="B30" s="367"/>
      <c r="C30" s="250"/>
      <c r="D30" s="250"/>
      <c r="E30" s="250"/>
      <c r="F30" s="353"/>
      <c r="G30" s="231"/>
      <c r="H30" s="380"/>
      <c r="I30" s="244"/>
      <c r="J30" s="244"/>
      <c r="K30" s="244"/>
      <c r="L30" s="244"/>
      <c r="M30" s="370"/>
      <c r="N30" s="370"/>
      <c r="O30" s="370"/>
      <c r="P30" s="371" t="s">
        <v>34</v>
      </c>
      <c r="Q30" s="372"/>
      <c r="R30" s="372"/>
      <c r="S30" s="373"/>
      <c r="T30" s="374"/>
      <c r="U30" s="375"/>
      <c r="V30" s="376"/>
      <c r="W30" s="376"/>
      <c r="X30" s="376"/>
      <c r="Y30" s="376"/>
      <c r="Z30" s="376"/>
      <c r="AA30" s="377"/>
      <c r="AB30" s="375"/>
      <c r="AC30" s="376"/>
      <c r="AD30" s="376"/>
      <c r="AE30" s="376"/>
      <c r="AF30" s="376"/>
      <c r="AG30" s="376"/>
      <c r="AH30" s="377"/>
      <c r="AI30" s="375"/>
      <c r="AJ30" s="376"/>
      <c r="AK30" s="376"/>
      <c r="AL30" s="376"/>
      <c r="AM30" s="376"/>
      <c r="AN30" s="376"/>
      <c r="AO30" s="377"/>
      <c r="AP30" s="375"/>
      <c r="AQ30" s="376"/>
      <c r="AR30" s="376"/>
      <c r="AS30" s="376"/>
      <c r="AT30" s="376"/>
      <c r="AU30" s="376"/>
      <c r="AV30" s="377"/>
      <c r="AW30" s="375"/>
      <c r="AX30" s="376"/>
      <c r="AY30" s="376"/>
      <c r="AZ30" s="378"/>
      <c r="BA30" s="378"/>
      <c r="BB30" s="379"/>
      <c r="BC30" s="379"/>
      <c r="BD30" s="249"/>
      <c r="BE30" s="249"/>
      <c r="BF30" s="249"/>
      <c r="BG30" s="249"/>
      <c r="BH30" s="249"/>
    </row>
    <row r="31" customFormat="false" ht="20.25" hidden="false" customHeight="true" outlineLevel="0" collapsed="false">
      <c r="B31" s="352" t="n">
        <f aca="false">B28+1</f>
        <v>4</v>
      </c>
      <c r="C31" s="250"/>
      <c r="D31" s="250"/>
      <c r="E31" s="250"/>
      <c r="F31" s="353" t="n">
        <f aca="false">C30</f>
        <v>0</v>
      </c>
      <c r="G31" s="231"/>
      <c r="H31" s="380"/>
      <c r="I31" s="244"/>
      <c r="J31" s="244"/>
      <c r="K31" s="244"/>
      <c r="L31" s="244"/>
      <c r="M31" s="370"/>
      <c r="N31" s="370"/>
      <c r="O31" s="370"/>
      <c r="P31" s="354" t="s">
        <v>202</v>
      </c>
      <c r="Q31" s="355"/>
      <c r="R31" s="355"/>
      <c r="S31" s="356"/>
      <c r="T31" s="357"/>
      <c r="U31" s="233" t="str">
        <f aca="false">IF(U30="","",VLOOKUP(U30,'シフト記号表（勤務時間帯） (3)'!$D$6:$X$47,21,FALSE()))</f>
        <v/>
      </c>
      <c r="V31" s="234" t="str">
        <f aca="false">IF(V30="","",VLOOKUP(V30,'シフト記号表（勤務時間帯） (3)'!$D$6:$X$47,21,FALSE()))</f>
        <v/>
      </c>
      <c r="W31" s="234" t="str">
        <f aca="false">IF(W30="","",VLOOKUP(W30,'シフト記号表（勤務時間帯） (3)'!$D$6:$X$47,21,FALSE()))</f>
        <v/>
      </c>
      <c r="X31" s="234" t="str">
        <f aca="false">IF(X30="","",VLOOKUP(X30,'シフト記号表（勤務時間帯） (3)'!$D$6:$X$47,21,FALSE()))</f>
        <v/>
      </c>
      <c r="Y31" s="234" t="str">
        <f aca="false">IF(Y30="","",VLOOKUP(Y30,'シフト記号表（勤務時間帯） (3)'!$D$6:$X$47,21,FALSE()))</f>
        <v/>
      </c>
      <c r="Z31" s="234" t="str">
        <f aca="false">IF(Z30="","",VLOOKUP(Z30,'シフト記号表（勤務時間帯） (3)'!$D$6:$X$47,21,FALSE()))</f>
        <v/>
      </c>
      <c r="AA31" s="235" t="str">
        <f aca="false">IF(AA30="","",VLOOKUP(AA30,'シフト記号表（勤務時間帯） (3)'!$D$6:$X$47,21,FALSE()))</f>
        <v/>
      </c>
      <c r="AB31" s="233" t="str">
        <f aca="false">IF(AB30="","",VLOOKUP(AB30,'シフト記号表（勤務時間帯） (3)'!$D$6:$X$47,21,FALSE()))</f>
        <v/>
      </c>
      <c r="AC31" s="234" t="str">
        <f aca="false">IF(AC30="","",VLOOKUP(AC30,'シフト記号表（勤務時間帯） (3)'!$D$6:$X$47,21,FALSE()))</f>
        <v/>
      </c>
      <c r="AD31" s="234" t="str">
        <f aca="false">IF(AD30="","",VLOOKUP(AD30,'シフト記号表（勤務時間帯） (3)'!$D$6:$X$47,21,FALSE()))</f>
        <v/>
      </c>
      <c r="AE31" s="234" t="str">
        <f aca="false">IF(AE30="","",VLOOKUP(AE30,'シフト記号表（勤務時間帯） (3)'!$D$6:$X$47,21,FALSE()))</f>
        <v/>
      </c>
      <c r="AF31" s="234" t="str">
        <f aca="false">IF(AF30="","",VLOOKUP(AF30,'シフト記号表（勤務時間帯） (3)'!$D$6:$X$47,21,FALSE()))</f>
        <v/>
      </c>
      <c r="AG31" s="234" t="str">
        <f aca="false">IF(AG30="","",VLOOKUP(AG30,'シフト記号表（勤務時間帯） (3)'!$D$6:$X$47,21,FALSE()))</f>
        <v/>
      </c>
      <c r="AH31" s="235" t="str">
        <f aca="false">IF(AH30="","",VLOOKUP(AH30,'シフト記号表（勤務時間帯） (3)'!$D$6:$X$47,21,FALSE()))</f>
        <v/>
      </c>
      <c r="AI31" s="233" t="str">
        <f aca="false">IF(AI30="","",VLOOKUP(AI30,'シフト記号表（勤務時間帯） (3)'!$D$6:$X$47,21,FALSE()))</f>
        <v/>
      </c>
      <c r="AJ31" s="234" t="str">
        <f aca="false">IF(AJ30="","",VLOOKUP(AJ30,'シフト記号表（勤務時間帯） (3)'!$D$6:$X$47,21,FALSE()))</f>
        <v/>
      </c>
      <c r="AK31" s="234" t="str">
        <f aca="false">IF(AK30="","",VLOOKUP(AK30,'シフト記号表（勤務時間帯） (3)'!$D$6:$X$47,21,FALSE()))</f>
        <v/>
      </c>
      <c r="AL31" s="234" t="str">
        <f aca="false">IF(AL30="","",VLOOKUP(AL30,'シフト記号表（勤務時間帯） (3)'!$D$6:$X$47,21,FALSE()))</f>
        <v/>
      </c>
      <c r="AM31" s="234" t="str">
        <f aca="false">IF(AM30="","",VLOOKUP(AM30,'シフト記号表（勤務時間帯） (3)'!$D$6:$X$47,21,FALSE()))</f>
        <v/>
      </c>
      <c r="AN31" s="234" t="str">
        <f aca="false">IF(AN30="","",VLOOKUP(AN30,'シフト記号表（勤務時間帯） (3)'!$D$6:$X$47,21,FALSE()))</f>
        <v/>
      </c>
      <c r="AO31" s="235" t="str">
        <f aca="false">IF(AO30="","",VLOOKUP(AO30,'シフト記号表（勤務時間帯） (3)'!$D$6:$X$47,21,FALSE()))</f>
        <v/>
      </c>
      <c r="AP31" s="233" t="str">
        <f aca="false">IF(AP30="","",VLOOKUP(AP30,'シフト記号表（勤務時間帯） (3)'!$D$6:$X$47,21,FALSE()))</f>
        <v/>
      </c>
      <c r="AQ31" s="234" t="str">
        <f aca="false">IF(AQ30="","",VLOOKUP(AQ30,'シフト記号表（勤務時間帯） (3)'!$D$6:$X$47,21,FALSE()))</f>
        <v/>
      </c>
      <c r="AR31" s="234" t="str">
        <f aca="false">IF(AR30="","",VLOOKUP(AR30,'シフト記号表（勤務時間帯） (3)'!$D$6:$X$47,21,FALSE()))</f>
        <v/>
      </c>
      <c r="AS31" s="234" t="str">
        <f aca="false">IF(AS30="","",VLOOKUP(AS30,'シフト記号表（勤務時間帯） (3)'!$D$6:$X$47,21,FALSE()))</f>
        <v/>
      </c>
      <c r="AT31" s="234" t="str">
        <f aca="false">IF(AT30="","",VLOOKUP(AT30,'シフト記号表（勤務時間帯） (3)'!$D$6:$X$47,21,FALSE()))</f>
        <v/>
      </c>
      <c r="AU31" s="234" t="str">
        <f aca="false">IF(AU30="","",VLOOKUP(AU30,'シフト記号表（勤務時間帯） (3)'!$D$6:$X$47,21,FALSE()))</f>
        <v/>
      </c>
      <c r="AV31" s="235" t="str">
        <f aca="false">IF(AV30="","",VLOOKUP(AV30,'シフト記号表（勤務時間帯） (3)'!$D$6:$X$47,21,FALSE()))</f>
        <v/>
      </c>
      <c r="AW31" s="233" t="str">
        <f aca="false">IF(AW30="","",VLOOKUP(AW30,'シフト記号表（勤務時間帯） (3)'!$D$6:$X$47,21,FALSE()))</f>
        <v/>
      </c>
      <c r="AX31" s="234" t="str">
        <f aca="false">IF(AX30="","",VLOOKUP(AX30,'シフト記号表（勤務時間帯） (3)'!$D$6:$X$47,21,FALSE()))</f>
        <v/>
      </c>
      <c r="AY31" s="234" t="str">
        <f aca="false">IF(AY30="","",VLOOKUP(AY30,'シフト記号表（勤務時間帯） (3)'!$D$6:$X$47,21,FALSE()))</f>
        <v/>
      </c>
      <c r="AZ31" s="99" t="n">
        <f aca="false">IF($BC$3="４週",SUM(U31:AV31),IF($BC$3="暦月",SUM(U31:AY31),""))</f>
        <v>0</v>
      </c>
      <c r="BA31" s="99"/>
      <c r="BB31" s="100" t="n">
        <f aca="false">IF($BC$3="４週",AZ31/4,IF($BC$3="暦月",(AZ31/($BC$8/7)),""))</f>
        <v>0</v>
      </c>
      <c r="BC31" s="100"/>
      <c r="BD31" s="249"/>
      <c r="BE31" s="249"/>
      <c r="BF31" s="249"/>
      <c r="BG31" s="249"/>
      <c r="BH31" s="249"/>
    </row>
    <row r="32" customFormat="false" ht="20.25" hidden="false" customHeight="true" outlineLevel="0" collapsed="false">
      <c r="B32" s="358"/>
      <c r="C32" s="250"/>
      <c r="D32" s="250"/>
      <c r="E32" s="250"/>
      <c r="F32" s="359"/>
      <c r="G32" s="360" t="n">
        <f aca="false">C30</f>
        <v>0</v>
      </c>
      <c r="H32" s="380"/>
      <c r="I32" s="244"/>
      <c r="J32" s="244"/>
      <c r="K32" s="244"/>
      <c r="L32" s="244"/>
      <c r="M32" s="370"/>
      <c r="N32" s="370"/>
      <c r="O32" s="370"/>
      <c r="P32" s="361" t="s">
        <v>203</v>
      </c>
      <c r="Q32" s="384"/>
      <c r="R32" s="384"/>
      <c r="S32" s="363"/>
      <c r="T32" s="364"/>
      <c r="U32" s="96" t="str">
        <f aca="false">IF(U30="","",VLOOKUP(U30,'シフト記号表（勤務時間帯） (3)'!$D$6:$Z$47,23,FALSE()))</f>
        <v/>
      </c>
      <c r="V32" s="97" t="str">
        <f aca="false">IF(V30="","",VLOOKUP(V30,'シフト記号表（勤務時間帯） (3)'!$D$6:$Z$47,23,FALSE()))</f>
        <v/>
      </c>
      <c r="W32" s="97" t="str">
        <f aca="false">IF(W30="","",VLOOKUP(W30,'シフト記号表（勤務時間帯） (3)'!$D$6:$Z$47,23,FALSE()))</f>
        <v/>
      </c>
      <c r="X32" s="97" t="str">
        <f aca="false">IF(X30="","",VLOOKUP(X30,'シフト記号表（勤務時間帯） (3)'!$D$6:$Z$47,23,FALSE()))</f>
        <v/>
      </c>
      <c r="Y32" s="97" t="str">
        <f aca="false">IF(Y30="","",VLOOKUP(Y30,'シフト記号表（勤務時間帯） (3)'!$D$6:$Z$47,23,FALSE()))</f>
        <v/>
      </c>
      <c r="Z32" s="97" t="str">
        <f aca="false">IF(Z30="","",VLOOKUP(Z30,'シフト記号表（勤務時間帯） (3)'!$D$6:$Z$47,23,FALSE()))</f>
        <v/>
      </c>
      <c r="AA32" s="98" t="str">
        <f aca="false">IF(AA30="","",VLOOKUP(AA30,'シフト記号表（勤務時間帯） (3)'!$D$6:$Z$47,23,FALSE()))</f>
        <v/>
      </c>
      <c r="AB32" s="96" t="str">
        <f aca="false">IF(AB30="","",VLOOKUP(AB30,'シフト記号表（勤務時間帯） (3)'!$D$6:$Z$47,23,FALSE()))</f>
        <v/>
      </c>
      <c r="AC32" s="97" t="str">
        <f aca="false">IF(AC30="","",VLOOKUP(AC30,'シフト記号表（勤務時間帯） (3)'!$D$6:$Z$47,23,FALSE()))</f>
        <v/>
      </c>
      <c r="AD32" s="97" t="str">
        <f aca="false">IF(AD30="","",VLOOKUP(AD30,'シフト記号表（勤務時間帯） (3)'!$D$6:$Z$47,23,FALSE()))</f>
        <v/>
      </c>
      <c r="AE32" s="97" t="str">
        <f aca="false">IF(AE30="","",VLOOKUP(AE30,'シフト記号表（勤務時間帯） (3)'!$D$6:$Z$47,23,FALSE()))</f>
        <v/>
      </c>
      <c r="AF32" s="97" t="str">
        <f aca="false">IF(AF30="","",VLOOKUP(AF30,'シフト記号表（勤務時間帯） (3)'!$D$6:$Z$47,23,FALSE()))</f>
        <v/>
      </c>
      <c r="AG32" s="97" t="str">
        <f aca="false">IF(AG30="","",VLOOKUP(AG30,'シフト記号表（勤務時間帯） (3)'!$D$6:$Z$47,23,FALSE()))</f>
        <v/>
      </c>
      <c r="AH32" s="98" t="str">
        <f aca="false">IF(AH30="","",VLOOKUP(AH30,'シフト記号表（勤務時間帯） (3)'!$D$6:$Z$47,23,FALSE()))</f>
        <v/>
      </c>
      <c r="AI32" s="96" t="str">
        <f aca="false">IF(AI30="","",VLOOKUP(AI30,'シフト記号表（勤務時間帯） (3)'!$D$6:$Z$47,23,FALSE()))</f>
        <v/>
      </c>
      <c r="AJ32" s="97" t="str">
        <f aca="false">IF(AJ30="","",VLOOKUP(AJ30,'シフト記号表（勤務時間帯） (3)'!$D$6:$Z$47,23,FALSE()))</f>
        <v/>
      </c>
      <c r="AK32" s="97" t="str">
        <f aca="false">IF(AK30="","",VLOOKUP(AK30,'シフト記号表（勤務時間帯） (3)'!$D$6:$Z$47,23,FALSE()))</f>
        <v/>
      </c>
      <c r="AL32" s="97" t="str">
        <f aca="false">IF(AL30="","",VLOOKUP(AL30,'シフト記号表（勤務時間帯） (3)'!$D$6:$Z$47,23,FALSE()))</f>
        <v/>
      </c>
      <c r="AM32" s="97" t="str">
        <f aca="false">IF(AM30="","",VLOOKUP(AM30,'シフト記号表（勤務時間帯） (3)'!$D$6:$Z$47,23,FALSE()))</f>
        <v/>
      </c>
      <c r="AN32" s="97" t="str">
        <f aca="false">IF(AN30="","",VLOOKUP(AN30,'シフト記号表（勤務時間帯） (3)'!$D$6:$Z$47,23,FALSE()))</f>
        <v/>
      </c>
      <c r="AO32" s="98" t="str">
        <f aca="false">IF(AO30="","",VLOOKUP(AO30,'シフト記号表（勤務時間帯） (3)'!$D$6:$Z$47,23,FALSE()))</f>
        <v/>
      </c>
      <c r="AP32" s="96" t="str">
        <f aca="false">IF(AP30="","",VLOOKUP(AP30,'シフト記号表（勤務時間帯） (3)'!$D$6:$Z$47,23,FALSE()))</f>
        <v/>
      </c>
      <c r="AQ32" s="97" t="str">
        <f aca="false">IF(AQ30="","",VLOOKUP(AQ30,'シフト記号表（勤務時間帯） (3)'!$D$6:$Z$47,23,FALSE()))</f>
        <v/>
      </c>
      <c r="AR32" s="97" t="str">
        <f aca="false">IF(AR30="","",VLOOKUP(AR30,'シフト記号表（勤務時間帯） (3)'!$D$6:$Z$47,23,FALSE()))</f>
        <v/>
      </c>
      <c r="AS32" s="97" t="str">
        <f aca="false">IF(AS30="","",VLOOKUP(AS30,'シフト記号表（勤務時間帯） (3)'!$D$6:$Z$47,23,FALSE()))</f>
        <v/>
      </c>
      <c r="AT32" s="97" t="str">
        <f aca="false">IF(AT30="","",VLOOKUP(AT30,'シフト記号表（勤務時間帯） (3)'!$D$6:$Z$47,23,FALSE()))</f>
        <v/>
      </c>
      <c r="AU32" s="97" t="str">
        <f aca="false">IF(AU30="","",VLOOKUP(AU30,'シフト記号表（勤務時間帯） (3)'!$D$6:$Z$47,23,FALSE()))</f>
        <v/>
      </c>
      <c r="AV32" s="98" t="str">
        <f aca="false">IF(AV30="","",VLOOKUP(AV30,'シフト記号表（勤務時間帯） (3)'!$D$6:$Z$47,23,FALSE()))</f>
        <v/>
      </c>
      <c r="AW32" s="96" t="str">
        <f aca="false">IF(AW30="","",VLOOKUP(AW30,'シフト記号表（勤務時間帯） (3)'!$D$6:$Z$47,23,FALSE()))</f>
        <v/>
      </c>
      <c r="AX32" s="97" t="str">
        <f aca="false">IF(AX30="","",VLOOKUP(AX30,'シフト記号表（勤務時間帯） (3)'!$D$6:$Z$47,23,FALSE()))</f>
        <v/>
      </c>
      <c r="AY32" s="97" t="str">
        <f aca="false">IF(AY30="","",VLOOKUP(AY30,'シフト記号表（勤務時間帯） (3)'!$D$6:$Z$47,23,FALSE()))</f>
        <v/>
      </c>
      <c r="AZ32" s="365" t="n">
        <f aca="false">IF($BC$3="４週",SUM(U32:AV32),IF($BC$3="暦月",SUM(U32:AY32),""))</f>
        <v>0</v>
      </c>
      <c r="BA32" s="365"/>
      <c r="BB32" s="366" t="n">
        <f aca="false">IF($BC$3="４週",AZ32/4,IF($BC$3="暦月",(AZ32/($BC$8/7)),""))</f>
        <v>0</v>
      </c>
      <c r="BC32" s="366"/>
      <c r="BD32" s="249"/>
      <c r="BE32" s="249"/>
      <c r="BF32" s="249"/>
      <c r="BG32" s="249"/>
      <c r="BH32" s="249"/>
    </row>
    <row r="33" customFormat="false" ht="20.25" hidden="false" customHeight="true" outlineLevel="0" collapsed="false">
      <c r="B33" s="367"/>
      <c r="C33" s="250"/>
      <c r="D33" s="250"/>
      <c r="E33" s="250"/>
      <c r="F33" s="353"/>
      <c r="G33" s="231"/>
      <c r="H33" s="380"/>
      <c r="I33" s="244"/>
      <c r="J33" s="244"/>
      <c r="K33" s="244"/>
      <c r="L33" s="244"/>
      <c r="M33" s="370"/>
      <c r="N33" s="370"/>
      <c r="O33" s="370"/>
      <c r="P33" s="371" t="s">
        <v>34</v>
      </c>
      <c r="Q33" s="372"/>
      <c r="R33" s="372"/>
      <c r="S33" s="373"/>
      <c r="T33" s="374"/>
      <c r="U33" s="375"/>
      <c r="V33" s="376"/>
      <c r="W33" s="376"/>
      <c r="X33" s="376"/>
      <c r="Y33" s="376"/>
      <c r="Z33" s="376"/>
      <c r="AA33" s="377"/>
      <c r="AB33" s="375"/>
      <c r="AC33" s="376"/>
      <c r="AD33" s="376"/>
      <c r="AE33" s="376"/>
      <c r="AF33" s="376"/>
      <c r="AG33" s="376"/>
      <c r="AH33" s="377"/>
      <c r="AI33" s="375"/>
      <c r="AJ33" s="376"/>
      <c r="AK33" s="376"/>
      <c r="AL33" s="376"/>
      <c r="AM33" s="376"/>
      <c r="AN33" s="376"/>
      <c r="AO33" s="377"/>
      <c r="AP33" s="375"/>
      <c r="AQ33" s="376"/>
      <c r="AR33" s="376"/>
      <c r="AS33" s="376"/>
      <c r="AT33" s="376"/>
      <c r="AU33" s="376"/>
      <c r="AV33" s="377"/>
      <c r="AW33" s="375"/>
      <c r="AX33" s="376"/>
      <c r="AY33" s="376"/>
      <c r="AZ33" s="378"/>
      <c r="BA33" s="378"/>
      <c r="BB33" s="379"/>
      <c r="BC33" s="379"/>
      <c r="BD33" s="249"/>
      <c r="BE33" s="249"/>
      <c r="BF33" s="249"/>
      <c r="BG33" s="249"/>
      <c r="BH33" s="249"/>
    </row>
    <row r="34" customFormat="false" ht="20.25" hidden="false" customHeight="true" outlineLevel="0" collapsed="false">
      <c r="B34" s="352" t="n">
        <f aca="false">B31+1</f>
        <v>5</v>
      </c>
      <c r="C34" s="250"/>
      <c r="D34" s="250"/>
      <c r="E34" s="250"/>
      <c r="F34" s="353" t="n">
        <f aca="false">C33</f>
        <v>0</v>
      </c>
      <c r="G34" s="231"/>
      <c r="H34" s="380"/>
      <c r="I34" s="244"/>
      <c r="J34" s="244"/>
      <c r="K34" s="244"/>
      <c r="L34" s="244"/>
      <c r="M34" s="370"/>
      <c r="N34" s="370"/>
      <c r="O34" s="370"/>
      <c r="P34" s="354" t="s">
        <v>202</v>
      </c>
      <c r="Q34" s="355"/>
      <c r="R34" s="355"/>
      <c r="S34" s="356"/>
      <c r="T34" s="357"/>
      <c r="U34" s="233" t="str">
        <f aca="false">IF(U33="","",VLOOKUP(U33,'シフト記号表（勤務時間帯） (3)'!$D$6:$X$47,21,FALSE()))</f>
        <v/>
      </c>
      <c r="V34" s="234" t="str">
        <f aca="false">IF(V33="","",VLOOKUP(V33,'シフト記号表（勤務時間帯） (3)'!$D$6:$X$47,21,FALSE()))</f>
        <v/>
      </c>
      <c r="W34" s="234" t="str">
        <f aca="false">IF(W33="","",VLOOKUP(W33,'シフト記号表（勤務時間帯） (3)'!$D$6:$X$47,21,FALSE()))</f>
        <v/>
      </c>
      <c r="X34" s="234" t="str">
        <f aca="false">IF(X33="","",VLOOKUP(X33,'シフト記号表（勤務時間帯） (3)'!$D$6:$X$47,21,FALSE()))</f>
        <v/>
      </c>
      <c r="Y34" s="234" t="str">
        <f aca="false">IF(Y33="","",VLOOKUP(Y33,'シフト記号表（勤務時間帯） (3)'!$D$6:$X$47,21,FALSE()))</f>
        <v/>
      </c>
      <c r="Z34" s="234" t="str">
        <f aca="false">IF(Z33="","",VLOOKUP(Z33,'シフト記号表（勤務時間帯） (3)'!$D$6:$X$47,21,FALSE()))</f>
        <v/>
      </c>
      <c r="AA34" s="235" t="str">
        <f aca="false">IF(AA33="","",VLOOKUP(AA33,'シフト記号表（勤務時間帯） (3)'!$D$6:$X$47,21,FALSE()))</f>
        <v/>
      </c>
      <c r="AB34" s="233" t="str">
        <f aca="false">IF(AB33="","",VLOOKUP(AB33,'シフト記号表（勤務時間帯） (3)'!$D$6:$X$47,21,FALSE()))</f>
        <v/>
      </c>
      <c r="AC34" s="234" t="str">
        <f aca="false">IF(AC33="","",VLOOKUP(AC33,'シフト記号表（勤務時間帯） (3)'!$D$6:$X$47,21,FALSE()))</f>
        <v/>
      </c>
      <c r="AD34" s="234" t="str">
        <f aca="false">IF(AD33="","",VLOOKUP(AD33,'シフト記号表（勤務時間帯） (3)'!$D$6:$X$47,21,FALSE()))</f>
        <v/>
      </c>
      <c r="AE34" s="234" t="str">
        <f aca="false">IF(AE33="","",VLOOKUP(AE33,'シフト記号表（勤務時間帯） (3)'!$D$6:$X$47,21,FALSE()))</f>
        <v/>
      </c>
      <c r="AF34" s="234" t="str">
        <f aca="false">IF(AF33="","",VLOOKUP(AF33,'シフト記号表（勤務時間帯） (3)'!$D$6:$X$47,21,FALSE()))</f>
        <v/>
      </c>
      <c r="AG34" s="234" t="str">
        <f aca="false">IF(AG33="","",VLOOKUP(AG33,'シフト記号表（勤務時間帯） (3)'!$D$6:$X$47,21,FALSE()))</f>
        <v/>
      </c>
      <c r="AH34" s="235" t="str">
        <f aca="false">IF(AH33="","",VLOOKUP(AH33,'シフト記号表（勤務時間帯） (3)'!$D$6:$X$47,21,FALSE()))</f>
        <v/>
      </c>
      <c r="AI34" s="233" t="str">
        <f aca="false">IF(AI33="","",VLOOKUP(AI33,'シフト記号表（勤務時間帯） (3)'!$D$6:$X$47,21,FALSE()))</f>
        <v/>
      </c>
      <c r="AJ34" s="234" t="str">
        <f aca="false">IF(AJ33="","",VLOOKUP(AJ33,'シフト記号表（勤務時間帯） (3)'!$D$6:$X$47,21,FALSE()))</f>
        <v/>
      </c>
      <c r="AK34" s="234" t="str">
        <f aca="false">IF(AK33="","",VLOOKUP(AK33,'シフト記号表（勤務時間帯） (3)'!$D$6:$X$47,21,FALSE()))</f>
        <v/>
      </c>
      <c r="AL34" s="234" t="str">
        <f aca="false">IF(AL33="","",VLOOKUP(AL33,'シフト記号表（勤務時間帯） (3)'!$D$6:$X$47,21,FALSE()))</f>
        <v/>
      </c>
      <c r="AM34" s="234" t="str">
        <f aca="false">IF(AM33="","",VLOOKUP(AM33,'シフト記号表（勤務時間帯） (3)'!$D$6:$X$47,21,FALSE()))</f>
        <v/>
      </c>
      <c r="AN34" s="234" t="str">
        <f aca="false">IF(AN33="","",VLOOKUP(AN33,'シフト記号表（勤務時間帯） (3)'!$D$6:$X$47,21,FALSE()))</f>
        <v/>
      </c>
      <c r="AO34" s="235" t="str">
        <f aca="false">IF(AO33="","",VLOOKUP(AO33,'シフト記号表（勤務時間帯） (3)'!$D$6:$X$47,21,FALSE()))</f>
        <v/>
      </c>
      <c r="AP34" s="233" t="str">
        <f aca="false">IF(AP33="","",VLOOKUP(AP33,'シフト記号表（勤務時間帯） (3)'!$D$6:$X$47,21,FALSE()))</f>
        <v/>
      </c>
      <c r="AQ34" s="234" t="str">
        <f aca="false">IF(AQ33="","",VLOOKUP(AQ33,'シフト記号表（勤務時間帯） (3)'!$D$6:$X$47,21,FALSE()))</f>
        <v/>
      </c>
      <c r="AR34" s="234" t="str">
        <f aca="false">IF(AR33="","",VLOOKUP(AR33,'シフト記号表（勤務時間帯） (3)'!$D$6:$X$47,21,FALSE()))</f>
        <v/>
      </c>
      <c r="AS34" s="234" t="str">
        <f aca="false">IF(AS33="","",VLOOKUP(AS33,'シフト記号表（勤務時間帯） (3)'!$D$6:$X$47,21,FALSE()))</f>
        <v/>
      </c>
      <c r="AT34" s="234" t="str">
        <f aca="false">IF(AT33="","",VLOOKUP(AT33,'シフト記号表（勤務時間帯） (3)'!$D$6:$X$47,21,FALSE()))</f>
        <v/>
      </c>
      <c r="AU34" s="234" t="str">
        <f aca="false">IF(AU33="","",VLOOKUP(AU33,'シフト記号表（勤務時間帯） (3)'!$D$6:$X$47,21,FALSE()))</f>
        <v/>
      </c>
      <c r="AV34" s="235" t="str">
        <f aca="false">IF(AV33="","",VLOOKUP(AV33,'シフト記号表（勤務時間帯） (3)'!$D$6:$X$47,21,FALSE()))</f>
        <v/>
      </c>
      <c r="AW34" s="233" t="str">
        <f aca="false">IF(AW33="","",VLOOKUP(AW33,'シフト記号表（勤務時間帯） (3)'!$D$6:$X$47,21,FALSE()))</f>
        <v/>
      </c>
      <c r="AX34" s="234" t="str">
        <f aca="false">IF(AX33="","",VLOOKUP(AX33,'シフト記号表（勤務時間帯） (3)'!$D$6:$X$47,21,FALSE()))</f>
        <v/>
      </c>
      <c r="AY34" s="234" t="str">
        <f aca="false">IF(AY33="","",VLOOKUP(AY33,'シフト記号表（勤務時間帯） (3)'!$D$6:$X$47,21,FALSE()))</f>
        <v/>
      </c>
      <c r="AZ34" s="99" t="n">
        <f aca="false">IF($BC$3="４週",SUM(U34:AV34),IF($BC$3="暦月",SUM(U34:AY34),""))</f>
        <v>0</v>
      </c>
      <c r="BA34" s="99"/>
      <c r="BB34" s="100" t="n">
        <f aca="false">IF($BC$3="４週",AZ34/4,IF($BC$3="暦月",(AZ34/($BC$8/7)),""))</f>
        <v>0</v>
      </c>
      <c r="BC34" s="100"/>
      <c r="BD34" s="249"/>
      <c r="BE34" s="249"/>
      <c r="BF34" s="249"/>
      <c r="BG34" s="249"/>
      <c r="BH34" s="249"/>
    </row>
    <row r="35" customFormat="false" ht="20.25" hidden="false" customHeight="true" outlineLevel="0" collapsed="false">
      <c r="B35" s="358"/>
      <c r="C35" s="250"/>
      <c r="D35" s="250"/>
      <c r="E35" s="250"/>
      <c r="F35" s="359"/>
      <c r="G35" s="360" t="n">
        <f aca="false">C33</f>
        <v>0</v>
      </c>
      <c r="H35" s="380"/>
      <c r="I35" s="244"/>
      <c r="J35" s="244"/>
      <c r="K35" s="244"/>
      <c r="L35" s="244"/>
      <c r="M35" s="370"/>
      <c r="N35" s="370"/>
      <c r="O35" s="370"/>
      <c r="P35" s="361" t="s">
        <v>203</v>
      </c>
      <c r="Q35" s="362"/>
      <c r="R35" s="362"/>
      <c r="S35" s="385"/>
      <c r="T35" s="386"/>
      <c r="U35" s="96" t="str">
        <f aca="false">IF(U33="","",VLOOKUP(U33,'シフト記号表（勤務時間帯） (3)'!$D$6:$Z$47,23,FALSE()))</f>
        <v/>
      </c>
      <c r="V35" s="97" t="str">
        <f aca="false">IF(V33="","",VLOOKUP(V33,'シフト記号表（勤務時間帯） (3)'!$D$6:$Z$47,23,FALSE()))</f>
        <v/>
      </c>
      <c r="W35" s="97" t="str">
        <f aca="false">IF(W33="","",VLOOKUP(W33,'シフト記号表（勤務時間帯） (3)'!$D$6:$Z$47,23,FALSE()))</f>
        <v/>
      </c>
      <c r="X35" s="97" t="str">
        <f aca="false">IF(X33="","",VLOOKUP(X33,'シフト記号表（勤務時間帯） (3)'!$D$6:$Z$47,23,FALSE()))</f>
        <v/>
      </c>
      <c r="Y35" s="97" t="str">
        <f aca="false">IF(Y33="","",VLOOKUP(Y33,'シフト記号表（勤務時間帯） (3)'!$D$6:$Z$47,23,FALSE()))</f>
        <v/>
      </c>
      <c r="Z35" s="97" t="str">
        <f aca="false">IF(Z33="","",VLOOKUP(Z33,'シフト記号表（勤務時間帯） (3)'!$D$6:$Z$47,23,FALSE()))</f>
        <v/>
      </c>
      <c r="AA35" s="98" t="str">
        <f aca="false">IF(AA33="","",VLOOKUP(AA33,'シフト記号表（勤務時間帯） (3)'!$D$6:$Z$47,23,FALSE()))</f>
        <v/>
      </c>
      <c r="AB35" s="96" t="str">
        <f aca="false">IF(AB33="","",VLOOKUP(AB33,'シフト記号表（勤務時間帯） (3)'!$D$6:$Z$47,23,FALSE()))</f>
        <v/>
      </c>
      <c r="AC35" s="97" t="str">
        <f aca="false">IF(AC33="","",VLOOKUP(AC33,'シフト記号表（勤務時間帯） (3)'!$D$6:$Z$47,23,FALSE()))</f>
        <v/>
      </c>
      <c r="AD35" s="97" t="str">
        <f aca="false">IF(AD33="","",VLOOKUP(AD33,'シフト記号表（勤務時間帯） (3)'!$D$6:$Z$47,23,FALSE()))</f>
        <v/>
      </c>
      <c r="AE35" s="97" t="str">
        <f aca="false">IF(AE33="","",VLOOKUP(AE33,'シフト記号表（勤務時間帯） (3)'!$D$6:$Z$47,23,FALSE()))</f>
        <v/>
      </c>
      <c r="AF35" s="97" t="str">
        <f aca="false">IF(AF33="","",VLOOKUP(AF33,'シフト記号表（勤務時間帯） (3)'!$D$6:$Z$47,23,FALSE()))</f>
        <v/>
      </c>
      <c r="AG35" s="97" t="str">
        <f aca="false">IF(AG33="","",VLOOKUP(AG33,'シフト記号表（勤務時間帯） (3)'!$D$6:$Z$47,23,FALSE()))</f>
        <v/>
      </c>
      <c r="AH35" s="98" t="str">
        <f aca="false">IF(AH33="","",VLOOKUP(AH33,'シフト記号表（勤務時間帯） (3)'!$D$6:$Z$47,23,FALSE()))</f>
        <v/>
      </c>
      <c r="AI35" s="96" t="str">
        <f aca="false">IF(AI33="","",VLOOKUP(AI33,'シフト記号表（勤務時間帯） (3)'!$D$6:$Z$47,23,FALSE()))</f>
        <v/>
      </c>
      <c r="AJ35" s="97" t="str">
        <f aca="false">IF(AJ33="","",VLOOKUP(AJ33,'シフト記号表（勤務時間帯） (3)'!$D$6:$Z$47,23,FALSE()))</f>
        <v/>
      </c>
      <c r="AK35" s="97" t="str">
        <f aca="false">IF(AK33="","",VLOOKUP(AK33,'シフト記号表（勤務時間帯） (3)'!$D$6:$Z$47,23,FALSE()))</f>
        <v/>
      </c>
      <c r="AL35" s="97" t="str">
        <f aca="false">IF(AL33="","",VLOOKUP(AL33,'シフト記号表（勤務時間帯） (3)'!$D$6:$Z$47,23,FALSE()))</f>
        <v/>
      </c>
      <c r="AM35" s="97" t="str">
        <f aca="false">IF(AM33="","",VLOOKUP(AM33,'シフト記号表（勤務時間帯） (3)'!$D$6:$Z$47,23,FALSE()))</f>
        <v/>
      </c>
      <c r="AN35" s="97" t="str">
        <f aca="false">IF(AN33="","",VLOOKUP(AN33,'シフト記号表（勤務時間帯） (3)'!$D$6:$Z$47,23,FALSE()))</f>
        <v/>
      </c>
      <c r="AO35" s="98" t="str">
        <f aca="false">IF(AO33="","",VLOOKUP(AO33,'シフト記号表（勤務時間帯） (3)'!$D$6:$Z$47,23,FALSE()))</f>
        <v/>
      </c>
      <c r="AP35" s="96" t="str">
        <f aca="false">IF(AP33="","",VLOOKUP(AP33,'シフト記号表（勤務時間帯） (3)'!$D$6:$Z$47,23,FALSE()))</f>
        <v/>
      </c>
      <c r="AQ35" s="97" t="str">
        <f aca="false">IF(AQ33="","",VLOOKUP(AQ33,'シフト記号表（勤務時間帯） (3)'!$D$6:$Z$47,23,FALSE()))</f>
        <v/>
      </c>
      <c r="AR35" s="97" t="str">
        <f aca="false">IF(AR33="","",VLOOKUP(AR33,'シフト記号表（勤務時間帯） (3)'!$D$6:$Z$47,23,FALSE()))</f>
        <v/>
      </c>
      <c r="AS35" s="97" t="str">
        <f aca="false">IF(AS33="","",VLOOKUP(AS33,'シフト記号表（勤務時間帯） (3)'!$D$6:$Z$47,23,FALSE()))</f>
        <v/>
      </c>
      <c r="AT35" s="97" t="str">
        <f aca="false">IF(AT33="","",VLOOKUP(AT33,'シフト記号表（勤務時間帯） (3)'!$D$6:$Z$47,23,FALSE()))</f>
        <v/>
      </c>
      <c r="AU35" s="97" t="str">
        <f aca="false">IF(AU33="","",VLOOKUP(AU33,'シフト記号表（勤務時間帯） (3)'!$D$6:$Z$47,23,FALSE()))</f>
        <v/>
      </c>
      <c r="AV35" s="98" t="str">
        <f aca="false">IF(AV33="","",VLOOKUP(AV33,'シフト記号表（勤務時間帯） (3)'!$D$6:$Z$47,23,FALSE()))</f>
        <v/>
      </c>
      <c r="AW35" s="96" t="str">
        <f aca="false">IF(AW33="","",VLOOKUP(AW33,'シフト記号表（勤務時間帯） (3)'!$D$6:$Z$47,23,FALSE()))</f>
        <v/>
      </c>
      <c r="AX35" s="97" t="str">
        <f aca="false">IF(AX33="","",VLOOKUP(AX33,'シフト記号表（勤務時間帯） (3)'!$D$6:$Z$47,23,FALSE()))</f>
        <v/>
      </c>
      <c r="AY35" s="97" t="str">
        <f aca="false">IF(AY33="","",VLOOKUP(AY33,'シフト記号表（勤務時間帯） (3)'!$D$6:$Z$47,23,FALSE()))</f>
        <v/>
      </c>
      <c r="AZ35" s="365" t="n">
        <f aca="false">IF($BC$3="４週",SUM(U35:AV35),IF($BC$3="暦月",SUM(U35:AY35),""))</f>
        <v>0</v>
      </c>
      <c r="BA35" s="365"/>
      <c r="BB35" s="366" t="n">
        <f aca="false">IF($BC$3="４週",AZ35/4,IF($BC$3="暦月",(AZ35/($BC$8/7)),""))</f>
        <v>0</v>
      </c>
      <c r="BC35" s="366"/>
      <c r="BD35" s="249"/>
      <c r="BE35" s="249"/>
      <c r="BF35" s="249"/>
      <c r="BG35" s="249"/>
      <c r="BH35" s="249"/>
    </row>
    <row r="36" customFormat="false" ht="20.25" hidden="false" customHeight="true" outlineLevel="0" collapsed="false">
      <c r="B36" s="367"/>
      <c r="C36" s="250"/>
      <c r="D36" s="250"/>
      <c r="E36" s="250"/>
      <c r="F36" s="353"/>
      <c r="G36" s="231"/>
      <c r="H36" s="380"/>
      <c r="I36" s="244"/>
      <c r="J36" s="244"/>
      <c r="K36" s="244"/>
      <c r="L36" s="244"/>
      <c r="M36" s="370"/>
      <c r="N36" s="370"/>
      <c r="O36" s="370"/>
      <c r="P36" s="371" t="s">
        <v>34</v>
      </c>
      <c r="Q36" s="381"/>
      <c r="R36" s="381"/>
      <c r="S36" s="382"/>
      <c r="T36" s="387"/>
      <c r="U36" s="375"/>
      <c r="V36" s="376"/>
      <c r="W36" s="376"/>
      <c r="X36" s="376"/>
      <c r="Y36" s="376"/>
      <c r="Z36" s="376"/>
      <c r="AA36" s="377"/>
      <c r="AB36" s="375"/>
      <c r="AC36" s="376"/>
      <c r="AD36" s="376"/>
      <c r="AE36" s="376"/>
      <c r="AF36" s="376"/>
      <c r="AG36" s="376"/>
      <c r="AH36" s="377"/>
      <c r="AI36" s="375"/>
      <c r="AJ36" s="376"/>
      <c r="AK36" s="376"/>
      <c r="AL36" s="376"/>
      <c r="AM36" s="376"/>
      <c r="AN36" s="376"/>
      <c r="AO36" s="377"/>
      <c r="AP36" s="375"/>
      <c r="AQ36" s="376"/>
      <c r="AR36" s="376"/>
      <c r="AS36" s="376"/>
      <c r="AT36" s="376"/>
      <c r="AU36" s="376"/>
      <c r="AV36" s="377"/>
      <c r="AW36" s="375"/>
      <c r="AX36" s="376"/>
      <c r="AY36" s="376"/>
      <c r="AZ36" s="378"/>
      <c r="BA36" s="378"/>
      <c r="BB36" s="379"/>
      <c r="BC36" s="379"/>
      <c r="BD36" s="249"/>
      <c r="BE36" s="249"/>
      <c r="BF36" s="249"/>
      <c r="BG36" s="249"/>
      <c r="BH36" s="249"/>
    </row>
    <row r="37" customFormat="false" ht="20.25" hidden="false" customHeight="true" outlineLevel="0" collapsed="false">
      <c r="B37" s="352" t="n">
        <f aca="false">B34+1</f>
        <v>6</v>
      </c>
      <c r="C37" s="250"/>
      <c r="D37" s="250"/>
      <c r="E37" s="250"/>
      <c r="F37" s="353" t="n">
        <f aca="false">C36</f>
        <v>0</v>
      </c>
      <c r="G37" s="231"/>
      <c r="H37" s="380"/>
      <c r="I37" s="244"/>
      <c r="J37" s="244"/>
      <c r="K37" s="244"/>
      <c r="L37" s="244"/>
      <c r="M37" s="370"/>
      <c r="N37" s="370"/>
      <c r="O37" s="370"/>
      <c r="P37" s="354" t="s">
        <v>202</v>
      </c>
      <c r="Q37" s="355"/>
      <c r="R37" s="355"/>
      <c r="S37" s="356"/>
      <c r="T37" s="357"/>
      <c r="U37" s="233" t="str">
        <f aca="false">IF(U36="","",VLOOKUP(U36,'シフト記号表（勤務時間帯） (3)'!$D$6:$X$47,21,FALSE()))</f>
        <v/>
      </c>
      <c r="V37" s="234" t="str">
        <f aca="false">IF(V36="","",VLOOKUP(V36,'シフト記号表（勤務時間帯） (3)'!$D$6:$X$47,21,FALSE()))</f>
        <v/>
      </c>
      <c r="W37" s="234" t="str">
        <f aca="false">IF(W36="","",VLOOKUP(W36,'シフト記号表（勤務時間帯） (3)'!$D$6:$X$47,21,FALSE()))</f>
        <v/>
      </c>
      <c r="X37" s="234" t="str">
        <f aca="false">IF(X36="","",VLOOKUP(X36,'シフト記号表（勤務時間帯） (3)'!$D$6:$X$47,21,FALSE()))</f>
        <v/>
      </c>
      <c r="Y37" s="234" t="str">
        <f aca="false">IF(Y36="","",VLOOKUP(Y36,'シフト記号表（勤務時間帯） (3)'!$D$6:$X$47,21,FALSE()))</f>
        <v/>
      </c>
      <c r="Z37" s="234" t="str">
        <f aca="false">IF(Z36="","",VLOOKUP(Z36,'シフト記号表（勤務時間帯） (3)'!$D$6:$X$47,21,FALSE()))</f>
        <v/>
      </c>
      <c r="AA37" s="235" t="str">
        <f aca="false">IF(AA36="","",VLOOKUP(AA36,'シフト記号表（勤務時間帯） (3)'!$D$6:$X$47,21,FALSE()))</f>
        <v/>
      </c>
      <c r="AB37" s="233" t="str">
        <f aca="false">IF(AB36="","",VLOOKUP(AB36,'シフト記号表（勤務時間帯） (3)'!$D$6:$X$47,21,FALSE()))</f>
        <v/>
      </c>
      <c r="AC37" s="234" t="str">
        <f aca="false">IF(AC36="","",VLOOKUP(AC36,'シフト記号表（勤務時間帯） (3)'!$D$6:$X$47,21,FALSE()))</f>
        <v/>
      </c>
      <c r="AD37" s="234" t="str">
        <f aca="false">IF(AD36="","",VLOOKUP(AD36,'シフト記号表（勤務時間帯） (3)'!$D$6:$X$47,21,FALSE()))</f>
        <v/>
      </c>
      <c r="AE37" s="234" t="str">
        <f aca="false">IF(AE36="","",VLOOKUP(AE36,'シフト記号表（勤務時間帯） (3)'!$D$6:$X$47,21,FALSE()))</f>
        <v/>
      </c>
      <c r="AF37" s="234" t="str">
        <f aca="false">IF(AF36="","",VLOOKUP(AF36,'シフト記号表（勤務時間帯） (3)'!$D$6:$X$47,21,FALSE()))</f>
        <v/>
      </c>
      <c r="AG37" s="234" t="str">
        <f aca="false">IF(AG36="","",VLOOKUP(AG36,'シフト記号表（勤務時間帯） (3)'!$D$6:$X$47,21,FALSE()))</f>
        <v/>
      </c>
      <c r="AH37" s="235" t="str">
        <f aca="false">IF(AH36="","",VLOOKUP(AH36,'シフト記号表（勤務時間帯） (3)'!$D$6:$X$47,21,FALSE()))</f>
        <v/>
      </c>
      <c r="AI37" s="233" t="str">
        <f aca="false">IF(AI36="","",VLOOKUP(AI36,'シフト記号表（勤務時間帯） (3)'!$D$6:$X$47,21,FALSE()))</f>
        <v/>
      </c>
      <c r="AJ37" s="234" t="str">
        <f aca="false">IF(AJ36="","",VLOOKUP(AJ36,'シフト記号表（勤務時間帯） (3)'!$D$6:$X$47,21,FALSE()))</f>
        <v/>
      </c>
      <c r="AK37" s="234" t="str">
        <f aca="false">IF(AK36="","",VLOOKUP(AK36,'シフト記号表（勤務時間帯） (3)'!$D$6:$X$47,21,FALSE()))</f>
        <v/>
      </c>
      <c r="AL37" s="234" t="str">
        <f aca="false">IF(AL36="","",VLOOKUP(AL36,'シフト記号表（勤務時間帯） (3)'!$D$6:$X$47,21,FALSE()))</f>
        <v/>
      </c>
      <c r="AM37" s="234" t="str">
        <f aca="false">IF(AM36="","",VLOOKUP(AM36,'シフト記号表（勤務時間帯） (3)'!$D$6:$X$47,21,FALSE()))</f>
        <v/>
      </c>
      <c r="AN37" s="234" t="str">
        <f aca="false">IF(AN36="","",VLOOKUP(AN36,'シフト記号表（勤務時間帯） (3)'!$D$6:$X$47,21,FALSE()))</f>
        <v/>
      </c>
      <c r="AO37" s="235" t="str">
        <f aca="false">IF(AO36="","",VLOOKUP(AO36,'シフト記号表（勤務時間帯） (3)'!$D$6:$X$47,21,FALSE()))</f>
        <v/>
      </c>
      <c r="AP37" s="233" t="str">
        <f aca="false">IF(AP36="","",VLOOKUP(AP36,'シフト記号表（勤務時間帯） (3)'!$D$6:$X$47,21,FALSE()))</f>
        <v/>
      </c>
      <c r="AQ37" s="234" t="str">
        <f aca="false">IF(AQ36="","",VLOOKUP(AQ36,'シフト記号表（勤務時間帯） (3)'!$D$6:$X$47,21,FALSE()))</f>
        <v/>
      </c>
      <c r="AR37" s="234" t="str">
        <f aca="false">IF(AR36="","",VLOOKUP(AR36,'シフト記号表（勤務時間帯） (3)'!$D$6:$X$47,21,FALSE()))</f>
        <v/>
      </c>
      <c r="AS37" s="234" t="str">
        <f aca="false">IF(AS36="","",VLOOKUP(AS36,'シフト記号表（勤務時間帯） (3)'!$D$6:$X$47,21,FALSE()))</f>
        <v/>
      </c>
      <c r="AT37" s="234" t="str">
        <f aca="false">IF(AT36="","",VLOOKUP(AT36,'シフト記号表（勤務時間帯） (3)'!$D$6:$X$47,21,FALSE()))</f>
        <v/>
      </c>
      <c r="AU37" s="234" t="str">
        <f aca="false">IF(AU36="","",VLOOKUP(AU36,'シフト記号表（勤務時間帯） (3)'!$D$6:$X$47,21,FALSE()))</f>
        <v/>
      </c>
      <c r="AV37" s="235" t="str">
        <f aca="false">IF(AV36="","",VLOOKUP(AV36,'シフト記号表（勤務時間帯） (3)'!$D$6:$X$47,21,FALSE()))</f>
        <v/>
      </c>
      <c r="AW37" s="233" t="str">
        <f aca="false">IF(AW36="","",VLOOKUP(AW36,'シフト記号表（勤務時間帯） (3)'!$D$6:$X$47,21,FALSE()))</f>
        <v/>
      </c>
      <c r="AX37" s="234" t="str">
        <f aca="false">IF(AX36="","",VLOOKUP(AX36,'シフト記号表（勤務時間帯） (3)'!$D$6:$X$47,21,FALSE()))</f>
        <v/>
      </c>
      <c r="AY37" s="234" t="str">
        <f aca="false">IF(AY36="","",VLOOKUP(AY36,'シフト記号表（勤務時間帯） (3)'!$D$6:$X$47,21,FALSE()))</f>
        <v/>
      </c>
      <c r="AZ37" s="99" t="n">
        <f aca="false">IF($BC$3="４週",SUM(U37:AV37),IF($BC$3="暦月",SUM(U37:AY37),""))</f>
        <v>0</v>
      </c>
      <c r="BA37" s="99"/>
      <c r="BB37" s="100" t="n">
        <f aca="false">IF($BC$3="４週",AZ37/4,IF($BC$3="暦月",(AZ37/($BC$8/7)),""))</f>
        <v>0</v>
      </c>
      <c r="BC37" s="100"/>
      <c r="BD37" s="249"/>
      <c r="BE37" s="249"/>
      <c r="BF37" s="249"/>
      <c r="BG37" s="249"/>
      <c r="BH37" s="249"/>
    </row>
    <row r="38" customFormat="false" ht="20.25" hidden="false" customHeight="true" outlineLevel="0" collapsed="false">
      <c r="B38" s="358"/>
      <c r="C38" s="250"/>
      <c r="D38" s="250"/>
      <c r="E38" s="250"/>
      <c r="F38" s="359"/>
      <c r="G38" s="360" t="n">
        <f aca="false">C36</f>
        <v>0</v>
      </c>
      <c r="H38" s="380"/>
      <c r="I38" s="244"/>
      <c r="J38" s="244"/>
      <c r="K38" s="244"/>
      <c r="L38" s="244"/>
      <c r="M38" s="370"/>
      <c r="N38" s="370"/>
      <c r="O38" s="370"/>
      <c r="P38" s="361" t="s">
        <v>203</v>
      </c>
      <c r="Q38" s="384"/>
      <c r="R38" s="384"/>
      <c r="S38" s="363"/>
      <c r="T38" s="364"/>
      <c r="U38" s="96" t="str">
        <f aca="false">IF(U36="","",VLOOKUP(U36,'シフト記号表（勤務時間帯） (3)'!$D$6:$Z$47,23,FALSE()))</f>
        <v/>
      </c>
      <c r="V38" s="97" t="str">
        <f aca="false">IF(V36="","",VLOOKUP(V36,'シフト記号表（勤務時間帯） (3)'!$D$6:$Z$47,23,FALSE()))</f>
        <v/>
      </c>
      <c r="W38" s="97" t="str">
        <f aca="false">IF(W36="","",VLOOKUP(W36,'シフト記号表（勤務時間帯） (3)'!$D$6:$Z$47,23,FALSE()))</f>
        <v/>
      </c>
      <c r="X38" s="97" t="str">
        <f aca="false">IF(X36="","",VLOOKUP(X36,'シフト記号表（勤務時間帯） (3)'!$D$6:$Z$47,23,FALSE()))</f>
        <v/>
      </c>
      <c r="Y38" s="97" t="str">
        <f aca="false">IF(Y36="","",VLOOKUP(Y36,'シフト記号表（勤務時間帯） (3)'!$D$6:$Z$47,23,FALSE()))</f>
        <v/>
      </c>
      <c r="Z38" s="97" t="str">
        <f aca="false">IF(Z36="","",VLOOKUP(Z36,'シフト記号表（勤務時間帯） (3)'!$D$6:$Z$47,23,FALSE()))</f>
        <v/>
      </c>
      <c r="AA38" s="98" t="str">
        <f aca="false">IF(AA36="","",VLOOKUP(AA36,'シフト記号表（勤務時間帯） (3)'!$D$6:$Z$47,23,FALSE()))</f>
        <v/>
      </c>
      <c r="AB38" s="96" t="str">
        <f aca="false">IF(AB36="","",VLOOKUP(AB36,'シフト記号表（勤務時間帯） (3)'!$D$6:$Z$47,23,FALSE()))</f>
        <v/>
      </c>
      <c r="AC38" s="97" t="str">
        <f aca="false">IF(AC36="","",VLOOKUP(AC36,'シフト記号表（勤務時間帯） (3)'!$D$6:$Z$47,23,FALSE()))</f>
        <v/>
      </c>
      <c r="AD38" s="97" t="str">
        <f aca="false">IF(AD36="","",VLOOKUP(AD36,'シフト記号表（勤務時間帯） (3)'!$D$6:$Z$47,23,FALSE()))</f>
        <v/>
      </c>
      <c r="AE38" s="97" t="str">
        <f aca="false">IF(AE36="","",VLOOKUP(AE36,'シフト記号表（勤務時間帯） (3)'!$D$6:$Z$47,23,FALSE()))</f>
        <v/>
      </c>
      <c r="AF38" s="97" t="str">
        <f aca="false">IF(AF36="","",VLOOKUP(AF36,'シフト記号表（勤務時間帯） (3)'!$D$6:$Z$47,23,FALSE()))</f>
        <v/>
      </c>
      <c r="AG38" s="97" t="str">
        <f aca="false">IF(AG36="","",VLOOKUP(AG36,'シフト記号表（勤務時間帯） (3)'!$D$6:$Z$47,23,FALSE()))</f>
        <v/>
      </c>
      <c r="AH38" s="98" t="str">
        <f aca="false">IF(AH36="","",VLOOKUP(AH36,'シフト記号表（勤務時間帯） (3)'!$D$6:$Z$47,23,FALSE()))</f>
        <v/>
      </c>
      <c r="AI38" s="96" t="str">
        <f aca="false">IF(AI36="","",VLOOKUP(AI36,'シフト記号表（勤務時間帯） (3)'!$D$6:$Z$47,23,FALSE()))</f>
        <v/>
      </c>
      <c r="AJ38" s="97" t="str">
        <f aca="false">IF(AJ36="","",VLOOKUP(AJ36,'シフト記号表（勤務時間帯） (3)'!$D$6:$Z$47,23,FALSE()))</f>
        <v/>
      </c>
      <c r="AK38" s="97" t="str">
        <f aca="false">IF(AK36="","",VLOOKUP(AK36,'シフト記号表（勤務時間帯） (3)'!$D$6:$Z$47,23,FALSE()))</f>
        <v/>
      </c>
      <c r="AL38" s="97" t="str">
        <f aca="false">IF(AL36="","",VLOOKUP(AL36,'シフト記号表（勤務時間帯） (3)'!$D$6:$Z$47,23,FALSE()))</f>
        <v/>
      </c>
      <c r="AM38" s="97" t="str">
        <f aca="false">IF(AM36="","",VLOOKUP(AM36,'シフト記号表（勤務時間帯） (3)'!$D$6:$Z$47,23,FALSE()))</f>
        <v/>
      </c>
      <c r="AN38" s="97" t="str">
        <f aca="false">IF(AN36="","",VLOOKUP(AN36,'シフト記号表（勤務時間帯） (3)'!$D$6:$Z$47,23,FALSE()))</f>
        <v/>
      </c>
      <c r="AO38" s="98" t="str">
        <f aca="false">IF(AO36="","",VLOOKUP(AO36,'シフト記号表（勤務時間帯） (3)'!$D$6:$Z$47,23,FALSE()))</f>
        <v/>
      </c>
      <c r="AP38" s="96" t="str">
        <f aca="false">IF(AP36="","",VLOOKUP(AP36,'シフト記号表（勤務時間帯） (3)'!$D$6:$Z$47,23,FALSE()))</f>
        <v/>
      </c>
      <c r="AQ38" s="97" t="str">
        <f aca="false">IF(AQ36="","",VLOOKUP(AQ36,'シフト記号表（勤務時間帯） (3)'!$D$6:$Z$47,23,FALSE()))</f>
        <v/>
      </c>
      <c r="AR38" s="97" t="str">
        <f aca="false">IF(AR36="","",VLOOKUP(AR36,'シフト記号表（勤務時間帯） (3)'!$D$6:$Z$47,23,FALSE()))</f>
        <v/>
      </c>
      <c r="AS38" s="97" t="str">
        <f aca="false">IF(AS36="","",VLOOKUP(AS36,'シフト記号表（勤務時間帯） (3)'!$D$6:$Z$47,23,FALSE()))</f>
        <v/>
      </c>
      <c r="AT38" s="97" t="str">
        <f aca="false">IF(AT36="","",VLOOKUP(AT36,'シフト記号表（勤務時間帯） (3)'!$D$6:$Z$47,23,FALSE()))</f>
        <v/>
      </c>
      <c r="AU38" s="97" t="str">
        <f aca="false">IF(AU36="","",VLOOKUP(AU36,'シフト記号表（勤務時間帯） (3)'!$D$6:$Z$47,23,FALSE()))</f>
        <v/>
      </c>
      <c r="AV38" s="98" t="str">
        <f aca="false">IF(AV36="","",VLOOKUP(AV36,'シフト記号表（勤務時間帯） (3)'!$D$6:$Z$47,23,FALSE()))</f>
        <v/>
      </c>
      <c r="AW38" s="96" t="str">
        <f aca="false">IF(AW36="","",VLOOKUP(AW36,'シフト記号表（勤務時間帯） (3)'!$D$6:$Z$47,23,FALSE()))</f>
        <v/>
      </c>
      <c r="AX38" s="97" t="str">
        <f aca="false">IF(AX36="","",VLOOKUP(AX36,'シフト記号表（勤務時間帯） (3)'!$D$6:$Z$47,23,FALSE()))</f>
        <v/>
      </c>
      <c r="AY38" s="97" t="str">
        <f aca="false">IF(AY36="","",VLOOKUP(AY36,'シフト記号表（勤務時間帯） (3)'!$D$6:$Z$47,23,FALSE()))</f>
        <v/>
      </c>
      <c r="AZ38" s="365" t="n">
        <f aca="false">IF($BC$3="４週",SUM(U38:AV38),IF($BC$3="暦月",SUM(U38:AY38),""))</f>
        <v>0</v>
      </c>
      <c r="BA38" s="365"/>
      <c r="BB38" s="366" t="n">
        <f aca="false">IF($BC$3="４週",AZ38/4,IF($BC$3="暦月",(AZ38/($BC$8/7)),""))</f>
        <v>0</v>
      </c>
      <c r="BC38" s="366"/>
      <c r="BD38" s="249"/>
      <c r="BE38" s="249"/>
      <c r="BF38" s="249"/>
      <c r="BG38" s="249"/>
      <c r="BH38" s="249"/>
    </row>
    <row r="39" customFormat="false" ht="20.25" hidden="false" customHeight="true" outlineLevel="0" collapsed="false">
      <c r="B39" s="367"/>
      <c r="C39" s="250"/>
      <c r="D39" s="250"/>
      <c r="E39" s="250"/>
      <c r="F39" s="353"/>
      <c r="G39" s="231"/>
      <c r="H39" s="380"/>
      <c r="I39" s="244"/>
      <c r="J39" s="244"/>
      <c r="K39" s="244"/>
      <c r="L39" s="244"/>
      <c r="M39" s="370"/>
      <c r="N39" s="370"/>
      <c r="O39" s="370"/>
      <c r="P39" s="371" t="s">
        <v>34</v>
      </c>
      <c r="Q39" s="372"/>
      <c r="R39" s="372"/>
      <c r="S39" s="373"/>
      <c r="T39" s="374"/>
      <c r="U39" s="375"/>
      <c r="V39" s="376"/>
      <c r="W39" s="376"/>
      <c r="X39" s="376"/>
      <c r="Y39" s="376"/>
      <c r="Z39" s="376"/>
      <c r="AA39" s="377"/>
      <c r="AB39" s="375"/>
      <c r="AC39" s="376"/>
      <c r="AD39" s="376"/>
      <c r="AE39" s="376"/>
      <c r="AF39" s="376"/>
      <c r="AG39" s="376"/>
      <c r="AH39" s="377"/>
      <c r="AI39" s="375"/>
      <c r="AJ39" s="376"/>
      <c r="AK39" s="376"/>
      <c r="AL39" s="376"/>
      <c r="AM39" s="376"/>
      <c r="AN39" s="376"/>
      <c r="AO39" s="377"/>
      <c r="AP39" s="375"/>
      <c r="AQ39" s="376"/>
      <c r="AR39" s="376"/>
      <c r="AS39" s="376"/>
      <c r="AT39" s="376"/>
      <c r="AU39" s="376"/>
      <c r="AV39" s="377"/>
      <c r="AW39" s="375"/>
      <c r="AX39" s="376"/>
      <c r="AY39" s="376"/>
      <c r="AZ39" s="378"/>
      <c r="BA39" s="378"/>
      <c r="BB39" s="379"/>
      <c r="BC39" s="379"/>
      <c r="BD39" s="249"/>
      <c r="BE39" s="249"/>
      <c r="BF39" s="249"/>
      <c r="BG39" s="249"/>
      <c r="BH39" s="249"/>
    </row>
    <row r="40" customFormat="false" ht="20.25" hidden="false" customHeight="true" outlineLevel="0" collapsed="false">
      <c r="B40" s="352" t="n">
        <f aca="false">B37+1</f>
        <v>7</v>
      </c>
      <c r="C40" s="250"/>
      <c r="D40" s="250"/>
      <c r="E40" s="250"/>
      <c r="F40" s="353" t="n">
        <f aca="false">C39</f>
        <v>0</v>
      </c>
      <c r="G40" s="231"/>
      <c r="H40" s="380"/>
      <c r="I40" s="244"/>
      <c r="J40" s="244"/>
      <c r="K40" s="244"/>
      <c r="L40" s="244"/>
      <c r="M40" s="370"/>
      <c r="N40" s="370"/>
      <c r="O40" s="370"/>
      <c r="P40" s="354" t="s">
        <v>202</v>
      </c>
      <c r="Q40" s="355"/>
      <c r="R40" s="355"/>
      <c r="S40" s="356"/>
      <c r="T40" s="357"/>
      <c r="U40" s="233" t="str">
        <f aca="false">IF(U39="","",VLOOKUP(U39,'シフト記号表（勤務時間帯） (3)'!$D$6:$X$47,21,FALSE()))</f>
        <v/>
      </c>
      <c r="V40" s="234" t="str">
        <f aca="false">IF(V39="","",VLOOKUP(V39,'シフト記号表（勤務時間帯） (3)'!$D$6:$X$47,21,FALSE()))</f>
        <v/>
      </c>
      <c r="W40" s="234" t="str">
        <f aca="false">IF(W39="","",VLOOKUP(W39,'シフト記号表（勤務時間帯） (3)'!$D$6:$X$47,21,FALSE()))</f>
        <v/>
      </c>
      <c r="X40" s="234" t="str">
        <f aca="false">IF(X39="","",VLOOKUP(X39,'シフト記号表（勤務時間帯） (3)'!$D$6:$X$47,21,FALSE()))</f>
        <v/>
      </c>
      <c r="Y40" s="234" t="str">
        <f aca="false">IF(Y39="","",VLOOKUP(Y39,'シフト記号表（勤務時間帯） (3)'!$D$6:$X$47,21,FALSE()))</f>
        <v/>
      </c>
      <c r="Z40" s="234" t="str">
        <f aca="false">IF(Z39="","",VLOOKUP(Z39,'シフト記号表（勤務時間帯） (3)'!$D$6:$X$47,21,FALSE()))</f>
        <v/>
      </c>
      <c r="AA40" s="235" t="str">
        <f aca="false">IF(AA39="","",VLOOKUP(AA39,'シフト記号表（勤務時間帯） (3)'!$D$6:$X$47,21,FALSE()))</f>
        <v/>
      </c>
      <c r="AB40" s="233" t="str">
        <f aca="false">IF(AB39="","",VLOOKUP(AB39,'シフト記号表（勤務時間帯） (3)'!$D$6:$X$47,21,FALSE()))</f>
        <v/>
      </c>
      <c r="AC40" s="234" t="str">
        <f aca="false">IF(AC39="","",VLOOKUP(AC39,'シフト記号表（勤務時間帯） (3)'!$D$6:$X$47,21,FALSE()))</f>
        <v/>
      </c>
      <c r="AD40" s="234" t="str">
        <f aca="false">IF(AD39="","",VLOOKUP(AD39,'シフト記号表（勤務時間帯） (3)'!$D$6:$X$47,21,FALSE()))</f>
        <v/>
      </c>
      <c r="AE40" s="234" t="str">
        <f aca="false">IF(AE39="","",VLOOKUP(AE39,'シフト記号表（勤務時間帯） (3)'!$D$6:$X$47,21,FALSE()))</f>
        <v/>
      </c>
      <c r="AF40" s="234" t="str">
        <f aca="false">IF(AF39="","",VLOOKUP(AF39,'シフト記号表（勤務時間帯） (3)'!$D$6:$X$47,21,FALSE()))</f>
        <v/>
      </c>
      <c r="AG40" s="234" t="str">
        <f aca="false">IF(AG39="","",VLOOKUP(AG39,'シフト記号表（勤務時間帯） (3)'!$D$6:$X$47,21,FALSE()))</f>
        <v/>
      </c>
      <c r="AH40" s="235" t="str">
        <f aca="false">IF(AH39="","",VLOOKUP(AH39,'シフト記号表（勤務時間帯） (3)'!$D$6:$X$47,21,FALSE()))</f>
        <v/>
      </c>
      <c r="AI40" s="233" t="str">
        <f aca="false">IF(AI39="","",VLOOKUP(AI39,'シフト記号表（勤務時間帯） (3)'!$D$6:$X$47,21,FALSE()))</f>
        <v/>
      </c>
      <c r="AJ40" s="234" t="str">
        <f aca="false">IF(AJ39="","",VLOOKUP(AJ39,'シフト記号表（勤務時間帯） (3)'!$D$6:$X$47,21,FALSE()))</f>
        <v/>
      </c>
      <c r="AK40" s="234" t="str">
        <f aca="false">IF(AK39="","",VLOOKUP(AK39,'シフト記号表（勤務時間帯） (3)'!$D$6:$X$47,21,FALSE()))</f>
        <v/>
      </c>
      <c r="AL40" s="234" t="str">
        <f aca="false">IF(AL39="","",VLOOKUP(AL39,'シフト記号表（勤務時間帯） (3)'!$D$6:$X$47,21,FALSE()))</f>
        <v/>
      </c>
      <c r="AM40" s="234" t="str">
        <f aca="false">IF(AM39="","",VLOOKUP(AM39,'シフト記号表（勤務時間帯） (3)'!$D$6:$X$47,21,FALSE()))</f>
        <v/>
      </c>
      <c r="AN40" s="234" t="str">
        <f aca="false">IF(AN39="","",VLOOKUP(AN39,'シフト記号表（勤務時間帯） (3)'!$D$6:$X$47,21,FALSE()))</f>
        <v/>
      </c>
      <c r="AO40" s="235" t="str">
        <f aca="false">IF(AO39="","",VLOOKUP(AO39,'シフト記号表（勤務時間帯） (3)'!$D$6:$X$47,21,FALSE()))</f>
        <v/>
      </c>
      <c r="AP40" s="233" t="str">
        <f aca="false">IF(AP39="","",VLOOKUP(AP39,'シフト記号表（勤務時間帯） (3)'!$D$6:$X$47,21,FALSE()))</f>
        <v/>
      </c>
      <c r="AQ40" s="234" t="str">
        <f aca="false">IF(AQ39="","",VLOOKUP(AQ39,'シフト記号表（勤務時間帯） (3)'!$D$6:$X$47,21,FALSE()))</f>
        <v/>
      </c>
      <c r="AR40" s="234" t="str">
        <f aca="false">IF(AR39="","",VLOOKUP(AR39,'シフト記号表（勤務時間帯） (3)'!$D$6:$X$47,21,FALSE()))</f>
        <v/>
      </c>
      <c r="AS40" s="234" t="str">
        <f aca="false">IF(AS39="","",VLOOKUP(AS39,'シフト記号表（勤務時間帯） (3)'!$D$6:$X$47,21,FALSE()))</f>
        <v/>
      </c>
      <c r="AT40" s="234" t="str">
        <f aca="false">IF(AT39="","",VLOOKUP(AT39,'シフト記号表（勤務時間帯） (3)'!$D$6:$X$47,21,FALSE()))</f>
        <v/>
      </c>
      <c r="AU40" s="234" t="str">
        <f aca="false">IF(AU39="","",VLOOKUP(AU39,'シフト記号表（勤務時間帯） (3)'!$D$6:$X$47,21,FALSE()))</f>
        <v/>
      </c>
      <c r="AV40" s="235" t="str">
        <f aca="false">IF(AV39="","",VLOOKUP(AV39,'シフト記号表（勤務時間帯） (3)'!$D$6:$X$47,21,FALSE()))</f>
        <v/>
      </c>
      <c r="AW40" s="233" t="str">
        <f aca="false">IF(AW39="","",VLOOKUP(AW39,'シフト記号表（勤務時間帯） (3)'!$D$6:$X$47,21,FALSE()))</f>
        <v/>
      </c>
      <c r="AX40" s="234" t="str">
        <f aca="false">IF(AX39="","",VLOOKUP(AX39,'シフト記号表（勤務時間帯） (3)'!$D$6:$X$47,21,FALSE()))</f>
        <v/>
      </c>
      <c r="AY40" s="234" t="str">
        <f aca="false">IF(AY39="","",VLOOKUP(AY39,'シフト記号表（勤務時間帯） (3)'!$D$6:$X$47,21,FALSE()))</f>
        <v/>
      </c>
      <c r="AZ40" s="99" t="n">
        <f aca="false">IF($BC$3="４週",SUM(U40:AV40),IF($BC$3="暦月",SUM(U40:AY40),""))</f>
        <v>0</v>
      </c>
      <c r="BA40" s="99"/>
      <c r="BB40" s="100" t="n">
        <f aca="false">IF($BC$3="４週",AZ40/4,IF($BC$3="暦月",(AZ40/($BC$8/7)),""))</f>
        <v>0</v>
      </c>
      <c r="BC40" s="100"/>
      <c r="BD40" s="249"/>
      <c r="BE40" s="249"/>
      <c r="BF40" s="249"/>
      <c r="BG40" s="249"/>
      <c r="BH40" s="249"/>
    </row>
    <row r="41" customFormat="false" ht="20.25" hidden="false" customHeight="true" outlineLevel="0" collapsed="false">
      <c r="B41" s="358"/>
      <c r="C41" s="250"/>
      <c r="D41" s="250"/>
      <c r="E41" s="250"/>
      <c r="F41" s="359"/>
      <c r="G41" s="360" t="n">
        <f aca="false">C39</f>
        <v>0</v>
      </c>
      <c r="H41" s="380"/>
      <c r="I41" s="244"/>
      <c r="J41" s="244"/>
      <c r="K41" s="244"/>
      <c r="L41" s="244"/>
      <c r="M41" s="370"/>
      <c r="N41" s="370"/>
      <c r="O41" s="370"/>
      <c r="P41" s="361" t="s">
        <v>203</v>
      </c>
      <c r="Q41" s="381"/>
      <c r="R41" s="381"/>
      <c r="S41" s="382"/>
      <c r="T41" s="383"/>
      <c r="U41" s="96" t="str">
        <f aca="false">IF(U39="","",VLOOKUP(U39,'シフト記号表（勤務時間帯） (3)'!$D$6:$Z$47,23,FALSE()))</f>
        <v/>
      </c>
      <c r="V41" s="97" t="str">
        <f aca="false">IF(V39="","",VLOOKUP(V39,'シフト記号表（勤務時間帯） (3)'!$D$6:$Z$47,23,FALSE()))</f>
        <v/>
      </c>
      <c r="W41" s="97" t="str">
        <f aca="false">IF(W39="","",VLOOKUP(W39,'シフト記号表（勤務時間帯） (3)'!$D$6:$Z$47,23,FALSE()))</f>
        <v/>
      </c>
      <c r="X41" s="97" t="str">
        <f aca="false">IF(X39="","",VLOOKUP(X39,'シフト記号表（勤務時間帯） (3)'!$D$6:$Z$47,23,FALSE()))</f>
        <v/>
      </c>
      <c r="Y41" s="97" t="str">
        <f aca="false">IF(Y39="","",VLOOKUP(Y39,'シフト記号表（勤務時間帯） (3)'!$D$6:$Z$47,23,FALSE()))</f>
        <v/>
      </c>
      <c r="Z41" s="97" t="str">
        <f aca="false">IF(Z39="","",VLOOKUP(Z39,'シフト記号表（勤務時間帯） (3)'!$D$6:$Z$47,23,FALSE()))</f>
        <v/>
      </c>
      <c r="AA41" s="98" t="str">
        <f aca="false">IF(AA39="","",VLOOKUP(AA39,'シフト記号表（勤務時間帯） (3)'!$D$6:$Z$47,23,FALSE()))</f>
        <v/>
      </c>
      <c r="AB41" s="96" t="str">
        <f aca="false">IF(AB39="","",VLOOKUP(AB39,'シフト記号表（勤務時間帯） (3)'!$D$6:$Z$47,23,FALSE()))</f>
        <v/>
      </c>
      <c r="AC41" s="97" t="str">
        <f aca="false">IF(AC39="","",VLOOKUP(AC39,'シフト記号表（勤務時間帯） (3)'!$D$6:$Z$47,23,FALSE()))</f>
        <v/>
      </c>
      <c r="AD41" s="97" t="str">
        <f aca="false">IF(AD39="","",VLOOKUP(AD39,'シフト記号表（勤務時間帯） (3)'!$D$6:$Z$47,23,FALSE()))</f>
        <v/>
      </c>
      <c r="AE41" s="97" t="str">
        <f aca="false">IF(AE39="","",VLOOKUP(AE39,'シフト記号表（勤務時間帯） (3)'!$D$6:$Z$47,23,FALSE()))</f>
        <v/>
      </c>
      <c r="AF41" s="97" t="str">
        <f aca="false">IF(AF39="","",VLOOKUP(AF39,'シフト記号表（勤務時間帯） (3)'!$D$6:$Z$47,23,FALSE()))</f>
        <v/>
      </c>
      <c r="AG41" s="97" t="str">
        <f aca="false">IF(AG39="","",VLOOKUP(AG39,'シフト記号表（勤務時間帯） (3)'!$D$6:$Z$47,23,FALSE()))</f>
        <v/>
      </c>
      <c r="AH41" s="98" t="str">
        <f aca="false">IF(AH39="","",VLOOKUP(AH39,'シフト記号表（勤務時間帯） (3)'!$D$6:$Z$47,23,FALSE()))</f>
        <v/>
      </c>
      <c r="AI41" s="96" t="str">
        <f aca="false">IF(AI39="","",VLOOKUP(AI39,'シフト記号表（勤務時間帯） (3)'!$D$6:$Z$47,23,FALSE()))</f>
        <v/>
      </c>
      <c r="AJ41" s="97" t="str">
        <f aca="false">IF(AJ39="","",VLOOKUP(AJ39,'シフト記号表（勤務時間帯） (3)'!$D$6:$Z$47,23,FALSE()))</f>
        <v/>
      </c>
      <c r="AK41" s="97" t="str">
        <f aca="false">IF(AK39="","",VLOOKUP(AK39,'シフト記号表（勤務時間帯） (3)'!$D$6:$Z$47,23,FALSE()))</f>
        <v/>
      </c>
      <c r="AL41" s="97" t="str">
        <f aca="false">IF(AL39="","",VLOOKUP(AL39,'シフト記号表（勤務時間帯） (3)'!$D$6:$Z$47,23,FALSE()))</f>
        <v/>
      </c>
      <c r="AM41" s="97" t="str">
        <f aca="false">IF(AM39="","",VLOOKUP(AM39,'シフト記号表（勤務時間帯） (3)'!$D$6:$Z$47,23,FALSE()))</f>
        <v/>
      </c>
      <c r="AN41" s="97" t="str">
        <f aca="false">IF(AN39="","",VLOOKUP(AN39,'シフト記号表（勤務時間帯） (3)'!$D$6:$Z$47,23,FALSE()))</f>
        <v/>
      </c>
      <c r="AO41" s="98" t="str">
        <f aca="false">IF(AO39="","",VLOOKUP(AO39,'シフト記号表（勤務時間帯） (3)'!$D$6:$Z$47,23,FALSE()))</f>
        <v/>
      </c>
      <c r="AP41" s="96" t="str">
        <f aca="false">IF(AP39="","",VLOOKUP(AP39,'シフト記号表（勤務時間帯） (3)'!$D$6:$Z$47,23,FALSE()))</f>
        <v/>
      </c>
      <c r="AQ41" s="97" t="str">
        <f aca="false">IF(AQ39="","",VLOOKUP(AQ39,'シフト記号表（勤務時間帯） (3)'!$D$6:$Z$47,23,FALSE()))</f>
        <v/>
      </c>
      <c r="AR41" s="97" t="str">
        <f aca="false">IF(AR39="","",VLOOKUP(AR39,'シフト記号表（勤務時間帯） (3)'!$D$6:$Z$47,23,FALSE()))</f>
        <v/>
      </c>
      <c r="AS41" s="97" t="str">
        <f aca="false">IF(AS39="","",VLOOKUP(AS39,'シフト記号表（勤務時間帯） (3)'!$D$6:$Z$47,23,FALSE()))</f>
        <v/>
      </c>
      <c r="AT41" s="97" t="str">
        <f aca="false">IF(AT39="","",VLOOKUP(AT39,'シフト記号表（勤務時間帯） (3)'!$D$6:$Z$47,23,FALSE()))</f>
        <v/>
      </c>
      <c r="AU41" s="97" t="str">
        <f aca="false">IF(AU39="","",VLOOKUP(AU39,'シフト記号表（勤務時間帯） (3)'!$D$6:$Z$47,23,FALSE()))</f>
        <v/>
      </c>
      <c r="AV41" s="98" t="str">
        <f aca="false">IF(AV39="","",VLOOKUP(AV39,'シフト記号表（勤務時間帯） (3)'!$D$6:$Z$47,23,FALSE()))</f>
        <v/>
      </c>
      <c r="AW41" s="96" t="str">
        <f aca="false">IF(AW39="","",VLOOKUP(AW39,'シフト記号表（勤務時間帯） (3)'!$D$6:$Z$47,23,FALSE()))</f>
        <v/>
      </c>
      <c r="AX41" s="97" t="str">
        <f aca="false">IF(AX39="","",VLOOKUP(AX39,'シフト記号表（勤務時間帯） (3)'!$D$6:$Z$47,23,FALSE()))</f>
        <v/>
      </c>
      <c r="AY41" s="97" t="str">
        <f aca="false">IF(AY39="","",VLOOKUP(AY39,'シフト記号表（勤務時間帯） (3)'!$D$6:$Z$47,23,FALSE()))</f>
        <v/>
      </c>
      <c r="AZ41" s="365" t="n">
        <f aca="false">IF($BC$3="４週",SUM(U41:AV41),IF($BC$3="暦月",SUM(U41:AY41),""))</f>
        <v>0</v>
      </c>
      <c r="BA41" s="365"/>
      <c r="BB41" s="366" t="n">
        <f aca="false">IF($BC$3="４週",AZ41/4,IF($BC$3="暦月",(AZ41/($BC$8/7)),""))</f>
        <v>0</v>
      </c>
      <c r="BC41" s="366"/>
      <c r="BD41" s="249"/>
      <c r="BE41" s="249"/>
      <c r="BF41" s="249"/>
      <c r="BG41" s="249"/>
      <c r="BH41" s="249"/>
    </row>
    <row r="42" customFormat="false" ht="20.25" hidden="false" customHeight="true" outlineLevel="0" collapsed="false">
      <c r="B42" s="367"/>
      <c r="C42" s="250"/>
      <c r="D42" s="250"/>
      <c r="E42" s="250"/>
      <c r="F42" s="353"/>
      <c r="G42" s="231"/>
      <c r="H42" s="380"/>
      <c r="I42" s="244"/>
      <c r="J42" s="244"/>
      <c r="K42" s="244"/>
      <c r="L42" s="244"/>
      <c r="M42" s="370"/>
      <c r="N42" s="370"/>
      <c r="O42" s="370"/>
      <c r="P42" s="371" t="s">
        <v>34</v>
      </c>
      <c r="Q42" s="372"/>
      <c r="R42" s="372"/>
      <c r="S42" s="373"/>
      <c r="T42" s="374"/>
      <c r="U42" s="375"/>
      <c r="V42" s="376"/>
      <c r="W42" s="376"/>
      <c r="X42" s="376"/>
      <c r="Y42" s="376"/>
      <c r="Z42" s="376"/>
      <c r="AA42" s="377"/>
      <c r="AB42" s="375"/>
      <c r="AC42" s="376"/>
      <c r="AD42" s="376"/>
      <c r="AE42" s="376"/>
      <c r="AF42" s="376"/>
      <c r="AG42" s="376"/>
      <c r="AH42" s="377"/>
      <c r="AI42" s="375"/>
      <c r="AJ42" s="376"/>
      <c r="AK42" s="376"/>
      <c r="AL42" s="376"/>
      <c r="AM42" s="376"/>
      <c r="AN42" s="376"/>
      <c r="AO42" s="377"/>
      <c r="AP42" s="375"/>
      <c r="AQ42" s="376"/>
      <c r="AR42" s="376"/>
      <c r="AS42" s="376"/>
      <c r="AT42" s="376"/>
      <c r="AU42" s="376"/>
      <c r="AV42" s="377"/>
      <c r="AW42" s="375"/>
      <c r="AX42" s="376"/>
      <c r="AY42" s="376"/>
      <c r="AZ42" s="378"/>
      <c r="BA42" s="378"/>
      <c r="BB42" s="379"/>
      <c r="BC42" s="379"/>
      <c r="BD42" s="249"/>
      <c r="BE42" s="249"/>
      <c r="BF42" s="249"/>
      <c r="BG42" s="249"/>
      <c r="BH42" s="249"/>
    </row>
    <row r="43" customFormat="false" ht="20.25" hidden="false" customHeight="true" outlineLevel="0" collapsed="false">
      <c r="B43" s="352" t="n">
        <f aca="false">B40+1</f>
        <v>8</v>
      </c>
      <c r="C43" s="250"/>
      <c r="D43" s="250"/>
      <c r="E43" s="250"/>
      <c r="F43" s="353" t="n">
        <f aca="false">C42</f>
        <v>0</v>
      </c>
      <c r="G43" s="231"/>
      <c r="H43" s="380"/>
      <c r="I43" s="244"/>
      <c r="J43" s="244"/>
      <c r="K43" s="244"/>
      <c r="L43" s="244"/>
      <c r="M43" s="370"/>
      <c r="N43" s="370"/>
      <c r="O43" s="370"/>
      <c r="P43" s="354" t="s">
        <v>202</v>
      </c>
      <c r="Q43" s="355"/>
      <c r="R43" s="355"/>
      <c r="S43" s="356"/>
      <c r="T43" s="357"/>
      <c r="U43" s="233" t="str">
        <f aca="false">IF(U42="","",VLOOKUP(U42,'シフト記号表（勤務時間帯） (3)'!$D$6:$X$47,21,FALSE()))</f>
        <v/>
      </c>
      <c r="V43" s="234" t="str">
        <f aca="false">IF(V42="","",VLOOKUP(V42,'シフト記号表（勤務時間帯） (3)'!$D$6:$X$47,21,FALSE()))</f>
        <v/>
      </c>
      <c r="W43" s="234" t="str">
        <f aca="false">IF(W42="","",VLOOKUP(W42,'シフト記号表（勤務時間帯） (3)'!$D$6:$X$47,21,FALSE()))</f>
        <v/>
      </c>
      <c r="X43" s="234" t="str">
        <f aca="false">IF(X42="","",VLOOKUP(X42,'シフト記号表（勤務時間帯） (3)'!$D$6:$X$47,21,FALSE()))</f>
        <v/>
      </c>
      <c r="Y43" s="234" t="str">
        <f aca="false">IF(Y42="","",VLOOKUP(Y42,'シフト記号表（勤務時間帯） (3)'!$D$6:$X$47,21,FALSE()))</f>
        <v/>
      </c>
      <c r="Z43" s="234" t="str">
        <f aca="false">IF(Z42="","",VLOOKUP(Z42,'シフト記号表（勤務時間帯） (3)'!$D$6:$X$47,21,FALSE()))</f>
        <v/>
      </c>
      <c r="AA43" s="235" t="str">
        <f aca="false">IF(AA42="","",VLOOKUP(AA42,'シフト記号表（勤務時間帯） (3)'!$D$6:$X$47,21,FALSE()))</f>
        <v/>
      </c>
      <c r="AB43" s="233" t="str">
        <f aca="false">IF(AB42="","",VLOOKUP(AB42,'シフト記号表（勤務時間帯） (3)'!$D$6:$X$47,21,FALSE()))</f>
        <v/>
      </c>
      <c r="AC43" s="234" t="str">
        <f aca="false">IF(AC42="","",VLOOKUP(AC42,'シフト記号表（勤務時間帯） (3)'!$D$6:$X$47,21,FALSE()))</f>
        <v/>
      </c>
      <c r="AD43" s="234" t="str">
        <f aca="false">IF(AD42="","",VLOOKUP(AD42,'シフト記号表（勤務時間帯） (3)'!$D$6:$X$47,21,FALSE()))</f>
        <v/>
      </c>
      <c r="AE43" s="234" t="str">
        <f aca="false">IF(AE42="","",VLOOKUP(AE42,'シフト記号表（勤務時間帯） (3)'!$D$6:$X$47,21,FALSE()))</f>
        <v/>
      </c>
      <c r="AF43" s="234" t="str">
        <f aca="false">IF(AF42="","",VLOOKUP(AF42,'シフト記号表（勤務時間帯） (3)'!$D$6:$X$47,21,FALSE()))</f>
        <v/>
      </c>
      <c r="AG43" s="234" t="str">
        <f aca="false">IF(AG42="","",VLOOKUP(AG42,'シフト記号表（勤務時間帯） (3)'!$D$6:$X$47,21,FALSE()))</f>
        <v/>
      </c>
      <c r="AH43" s="235" t="str">
        <f aca="false">IF(AH42="","",VLOOKUP(AH42,'シフト記号表（勤務時間帯） (3)'!$D$6:$X$47,21,FALSE()))</f>
        <v/>
      </c>
      <c r="AI43" s="233" t="str">
        <f aca="false">IF(AI42="","",VLOOKUP(AI42,'シフト記号表（勤務時間帯） (3)'!$D$6:$X$47,21,FALSE()))</f>
        <v/>
      </c>
      <c r="AJ43" s="234" t="str">
        <f aca="false">IF(AJ42="","",VLOOKUP(AJ42,'シフト記号表（勤務時間帯） (3)'!$D$6:$X$47,21,FALSE()))</f>
        <v/>
      </c>
      <c r="AK43" s="234" t="str">
        <f aca="false">IF(AK42="","",VLOOKUP(AK42,'シフト記号表（勤務時間帯） (3)'!$D$6:$X$47,21,FALSE()))</f>
        <v/>
      </c>
      <c r="AL43" s="234" t="str">
        <f aca="false">IF(AL42="","",VLOOKUP(AL42,'シフト記号表（勤務時間帯） (3)'!$D$6:$X$47,21,FALSE()))</f>
        <v/>
      </c>
      <c r="AM43" s="234" t="str">
        <f aca="false">IF(AM42="","",VLOOKUP(AM42,'シフト記号表（勤務時間帯） (3)'!$D$6:$X$47,21,FALSE()))</f>
        <v/>
      </c>
      <c r="AN43" s="234" t="str">
        <f aca="false">IF(AN42="","",VLOOKUP(AN42,'シフト記号表（勤務時間帯） (3)'!$D$6:$X$47,21,FALSE()))</f>
        <v/>
      </c>
      <c r="AO43" s="235" t="str">
        <f aca="false">IF(AO42="","",VLOOKUP(AO42,'シフト記号表（勤務時間帯） (3)'!$D$6:$X$47,21,FALSE()))</f>
        <v/>
      </c>
      <c r="AP43" s="233" t="str">
        <f aca="false">IF(AP42="","",VLOOKUP(AP42,'シフト記号表（勤務時間帯） (3)'!$D$6:$X$47,21,FALSE()))</f>
        <v/>
      </c>
      <c r="AQ43" s="234" t="str">
        <f aca="false">IF(AQ42="","",VLOOKUP(AQ42,'シフト記号表（勤務時間帯） (3)'!$D$6:$X$47,21,FALSE()))</f>
        <v/>
      </c>
      <c r="AR43" s="234" t="str">
        <f aca="false">IF(AR42="","",VLOOKUP(AR42,'シフト記号表（勤務時間帯） (3)'!$D$6:$X$47,21,FALSE()))</f>
        <v/>
      </c>
      <c r="AS43" s="234" t="str">
        <f aca="false">IF(AS42="","",VLOOKUP(AS42,'シフト記号表（勤務時間帯） (3)'!$D$6:$X$47,21,FALSE()))</f>
        <v/>
      </c>
      <c r="AT43" s="234" t="str">
        <f aca="false">IF(AT42="","",VLOOKUP(AT42,'シフト記号表（勤務時間帯） (3)'!$D$6:$X$47,21,FALSE()))</f>
        <v/>
      </c>
      <c r="AU43" s="234" t="str">
        <f aca="false">IF(AU42="","",VLOOKUP(AU42,'シフト記号表（勤務時間帯） (3)'!$D$6:$X$47,21,FALSE()))</f>
        <v/>
      </c>
      <c r="AV43" s="235" t="str">
        <f aca="false">IF(AV42="","",VLOOKUP(AV42,'シフト記号表（勤務時間帯） (3)'!$D$6:$X$47,21,FALSE()))</f>
        <v/>
      </c>
      <c r="AW43" s="233" t="str">
        <f aca="false">IF(AW42="","",VLOOKUP(AW42,'シフト記号表（勤務時間帯） (3)'!$D$6:$X$47,21,FALSE()))</f>
        <v/>
      </c>
      <c r="AX43" s="234" t="str">
        <f aca="false">IF(AX42="","",VLOOKUP(AX42,'シフト記号表（勤務時間帯） (3)'!$D$6:$X$47,21,FALSE()))</f>
        <v/>
      </c>
      <c r="AY43" s="234" t="str">
        <f aca="false">IF(AY42="","",VLOOKUP(AY42,'シフト記号表（勤務時間帯） (3)'!$D$6:$X$47,21,FALSE()))</f>
        <v/>
      </c>
      <c r="AZ43" s="99" t="n">
        <f aca="false">IF($BC$3="４週",SUM(U43:AV43),IF($BC$3="暦月",SUM(U43:AY43),""))</f>
        <v>0</v>
      </c>
      <c r="BA43" s="99"/>
      <c r="BB43" s="100" t="n">
        <f aca="false">IF($BC$3="４週",AZ43/4,IF($BC$3="暦月",(AZ43/($BC$8/7)),""))</f>
        <v>0</v>
      </c>
      <c r="BC43" s="100"/>
      <c r="BD43" s="249"/>
      <c r="BE43" s="249"/>
      <c r="BF43" s="249"/>
      <c r="BG43" s="249"/>
      <c r="BH43" s="249"/>
    </row>
    <row r="44" customFormat="false" ht="20.25" hidden="false" customHeight="true" outlineLevel="0" collapsed="false">
      <c r="B44" s="358"/>
      <c r="C44" s="250"/>
      <c r="D44" s="250"/>
      <c r="E44" s="250"/>
      <c r="F44" s="359"/>
      <c r="G44" s="360" t="n">
        <f aca="false">C42</f>
        <v>0</v>
      </c>
      <c r="H44" s="380"/>
      <c r="I44" s="244"/>
      <c r="J44" s="244"/>
      <c r="K44" s="244"/>
      <c r="L44" s="244"/>
      <c r="M44" s="370"/>
      <c r="N44" s="370"/>
      <c r="O44" s="370"/>
      <c r="P44" s="361" t="s">
        <v>203</v>
      </c>
      <c r="Q44" s="384"/>
      <c r="R44" s="384"/>
      <c r="S44" s="363"/>
      <c r="T44" s="364"/>
      <c r="U44" s="96" t="str">
        <f aca="false">IF(U42="","",VLOOKUP(U42,'シフト記号表（勤務時間帯） (3)'!$D$6:$Z$47,23,FALSE()))</f>
        <v/>
      </c>
      <c r="V44" s="97" t="str">
        <f aca="false">IF(V42="","",VLOOKUP(V42,'シフト記号表（勤務時間帯） (3)'!$D$6:$Z$47,23,FALSE()))</f>
        <v/>
      </c>
      <c r="W44" s="97" t="str">
        <f aca="false">IF(W42="","",VLOOKUP(W42,'シフト記号表（勤務時間帯） (3)'!$D$6:$Z$47,23,FALSE()))</f>
        <v/>
      </c>
      <c r="X44" s="97" t="str">
        <f aca="false">IF(X42="","",VLOOKUP(X42,'シフト記号表（勤務時間帯） (3)'!$D$6:$Z$47,23,FALSE()))</f>
        <v/>
      </c>
      <c r="Y44" s="97" t="str">
        <f aca="false">IF(Y42="","",VLOOKUP(Y42,'シフト記号表（勤務時間帯） (3)'!$D$6:$Z$47,23,FALSE()))</f>
        <v/>
      </c>
      <c r="Z44" s="97" t="str">
        <f aca="false">IF(Z42="","",VLOOKUP(Z42,'シフト記号表（勤務時間帯） (3)'!$D$6:$Z$47,23,FALSE()))</f>
        <v/>
      </c>
      <c r="AA44" s="98" t="str">
        <f aca="false">IF(AA42="","",VLOOKUP(AA42,'シフト記号表（勤務時間帯） (3)'!$D$6:$Z$47,23,FALSE()))</f>
        <v/>
      </c>
      <c r="AB44" s="96" t="str">
        <f aca="false">IF(AB42="","",VLOOKUP(AB42,'シフト記号表（勤務時間帯） (3)'!$D$6:$Z$47,23,FALSE()))</f>
        <v/>
      </c>
      <c r="AC44" s="97" t="str">
        <f aca="false">IF(AC42="","",VLOOKUP(AC42,'シフト記号表（勤務時間帯） (3)'!$D$6:$Z$47,23,FALSE()))</f>
        <v/>
      </c>
      <c r="AD44" s="97" t="str">
        <f aca="false">IF(AD42="","",VLOOKUP(AD42,'シフト記号表（勤務時間帯） (3)'!$D$6:$Z$47,23,FALSE()))</f>
        <v/>
      </c>
      <c r="AE44" s="97" t="str">
        <f aca="false">IF(AE42="","",VLOOKUP(AE42,'シフト記号表（勤務時間帯） (3)'!$D$6:$Z$47,23,FALSE()))</f>
        <v/>
      </c>
      <c r="AF44" s="97" t="str">
        <f aca="false">IF(AF42="","",VLOOKUP(AF42,'シフト記号表（勤務時間帯） (3)'!$D$6:$Z$47,23,FALSE()))</f>
        <v/>
      </c>
      <c r="AG44" s="97" t="str">
        <f aca="false">IF(AG42="","",VLOOKUP(AG42,'シフト記号表（勤務時間帯） (3)'!$D$6:$Z$47,23,FALSE()))</f>
        <v/>
      </c>
      <c r="AH44" s="98" t="str">
        <f aca="false">IF(AH42="","",VLOOKUP(AH42,'シフト記号表（勤務時間帯） (3)'!$D$6:$Z$47,23,FALSE()))</f>
        <v/>
      </c>
      <c r="AI44" s="96" t="str">
        <f aca="false">IF(AI42="","",VLOOKUP(AI42,'シフト記号表（勤務時間帯） (3)'!$D$6:$Z$47,23,FALSE()))</f>
        <v/>
      </c>
      <c r="AJ44" s="97" t="str">
        <f aca="false">IF(AJ42="","",VLOOKUP(AJ42,'シフト記号表（勤務時間帯） (3)'!$D$6:$Z$47,23,FALSE()))</f>
        <v/>
      </c>
      <c r="AK44" s="97" t="str">
        <f aca="false">IF(AK42="","",VLOOKUP(AK42,'シフト記号表（勤務時間帯） (3)'!$D$6:$Z$47,23,FALSE()))</f>
        <v/>
      </c>
      <c r="AL44" s="97" t="str">
        <f aca="false">IF(AL42="","",VLOOKUP(AL42,'シフト記号表（勤務時間帯） (3)'!$D$6:$Z$47,23,FALSE()))</f>
        <v/>
      </c>
      <c r="AM44" s="97" t="str">
        <f aca="false">IF(AM42="","",VLOOKUP(AM42,'シフト記号表（勤務時間帯） (3)'!$D$6:$Z$47,23,FALSE()))</f>
        <v/>
      </c>
      <c r="AN44" s="97" t="str">
        <f aca="false">IF(AN42="","",VLOOKUP(AN42,'シフト記号表（勤務時間帯） (3)'!$D$6:$Z$47,23,FALSE()))</f>
        <v/>
      </c>
      <c r="AO44" s="98" t="str">
        <f aca="false">IF(AO42="","",VLOOKUP(AO42,'シフト記号表（勤務時間帯） (3)'!$D$6:$Z$47,23,FALSE()))</f>
        <v/>
      </c>
      <c r="AP44" s="96" t="str">
        <f aca="false">IF(AP42="","",VLOOKUP(AP42,'シフト記号表（勤務時間帯） (3)'!$D$6:$Z$47,23,FALSE()))</f>
        <v/>
      </c>
      <c r="AQ44" s="97" t="str">
        <f aca="false">IF(AQ42="","",VLOOKUP(AQ42,'シフト記号表（勤務時間帯） (3)'!$D$6:$Z$47,23,FALSE()))</f>
        <v/>
      </c>
      <c r="AR44" s="97" t="str">
        <f aca="false">IF(AR42="","",VLOOKUP(AR42,'シフト記号表（勤務時間帯） (3)'!$D$6:$Z$47,23,FALSE()))</f>
        <v/>
      </c>
      <c r="AS44" s="97" t="str">
        <f aca="false">IF(AS42="","",VLOOKUP(AS42,'シフト記号表（勤務時間帯） (3)'!$D$6:$Z$47,23,FALSE()))</f>
        <v/>
      </c>
      <c r="AT44" s="97" t="str">
        <f aca="false">IF(AT42="","",VLOOKUP(AT42,'シフト記号表（勤務時間帯） (3)'!$D$6:$Z$47,23,FALSE()))</f>
        <v/>
      </c>
      <c r="AU44" s="97" t="str">
        <f aca="false">IF(AU42="","",VLOOKUP(AU42,'シフト記号表（勤務時間帯） (3)'!$D$6:$Z$47,23,FALSE()))</f>
        <v/>
      </c>
      <c r="AV44" s="98" t="str">
        <f aca="false">IF(AV42="","",VLOOKUP(AV42,'シフト記号表（勤務時間帯） (3)'!$D$6:$Z$47,23,FALSE()))</f>
        <v/>
      </c>
      <c r="AW44" s="96" t="str">
        <f aca="false">IF(AW42="","",VLOOKUP(AW42,'シフト記号表（勤務時間帯） (3)'!$D$6:$Z$47,23,FALSE()))</f>
        <v/>
      </c>
      <c r="AX44" s="97" t="str">
        <f aca="false">IF(AX42="","",VLOOKUP(AX42,'シフト記号表（勤務時間帯） (3)'!$D$6:$Z$47,23,FALSE()))</f>
        <v/>
      </c>
      <c r="AY44" s="97" t="str">
        <f aca="false">IF(AY42="","",VLOOKUP(AY42,'シフト記号表（勤務時間帯） (3)'!$D$6:$Z$47,23,FALSE()))</f>
        <v/>
      </c>
      <c r="AZ44" s="365" t="n">
        <f aca="false">IF($BC$3="４週",SUM(U44:AV44),IF($BC$3="暦月",SUM(U44:AY44),""))</f>
        <v>0</v>
      </c>
      <c r="BA44" s="365"/>
      <c r="BB44" s="366" t="n">
        <f aca="false">IF($BC$3="４週",AZ44/4,IF($BC$3="暦月",(AZ44/($BC$8/7)),""))</f>
        <v>0</v>
      </c>
      <c r="BC44" s="366"/>
      <c r="BD44" s="249"/>
      <c r="BE44" s="249"/>
      <c r="BF44" s="249"/>
      <c r="BG44" s="249"/>
      <c r="BH44" s="249"/>
    </row>
    <row r="45" customFormat="false" ht="20.25" hidden="false" customHeight="true" outlineLevel="0" collapsed="false">
      <c r="B45" s="367"/>
      <c r="C45" s="250"/>
      <c r="D45" s="250"/>
      <c r="E45" s="250"/>
      <c r="F45" s="353"/>
      <c r="G45" s="231"/>
      <c r="H45" s="380"/>
      <c r="I45" s="244"/>
      <c r="J45" s="244"/>
      <c r="K45" s="244"/>
      <c r="L45" s="244"/>
      <c r="M45" s="370"/>
      <c r="N45" s="370"/>
      <c r="O45" s="370"/>
      <c r="P45" s="371" t="s">
        <v>34</v>
      </c>
      <c r="Q45" s="372"/>
      <c r="R45" s="372"/>
      <c r="S45" s="373"/>
      <c r="T45" s="374"/>
      <c r="U45" s="375"/>
      <c r="V45" s="376"/>
      <c r="W45" s="376"/>
      <c r="X45" s="376"/>
      <c r="Y45" s="376"/>
      <c r="Z45" s="376"/>
      <c r="AA45" s="377"/>
      <c r="AB45" s="375"/>
      <c r="AC45" s="376"/>
      <c r="AD45" s="376"/>
      <c r="AE45" s="376"/>
      <c r="AF45" s="376"/>
      <c r="AG45" s="376"/>
      <c r="AH45" s="377"/>
      <c r="AI45" s="375"/>
      <c r="AJ45" s="376"/>
      <c r="AK45" s="376"/>
      <c r="AL45" s="376"/>
      <c r="AM45" s="376"/>
      <c r="AN45" s="376"/>
      <c r="AO45" s="377"/>
      <c r="AP45" s="375"/>
      <c r="AQ45" s="376"/>
      <c r="AR45" s="376"/>
      <c r="AS45" s="376"/>
      <c r="AT45" s="376"/>
      <c r="AU45" s="376"/>
      <c r="AV45" s="377"/>
      <c r="AW45" s="375"/>
      <c r="AX45" s="376"/>
      <c r="AY45" s="376"/>
      <c r="AZ45" s="378"/>
      <c r="BA45" s="378"/>
      <c r="BB45" s="379"/>
      <c r="BC45" s="379"/>
      <c r="BD45" s="249"/>
      <c r="BE45" s="249"/>
      <c r="BF45" s="249"/>
      <c r="BG45" s="249"/>
      <c r="BH45" s="249"/>
    </row>
    <row r="46" customFormat="false" ht="20.25" hidden="false" customHeight="true" outlineLevel="0" collapsed="false">
      <c r="B46" s="352" t="n">
        <f aca="false">B43+1</f>
        <v>9</v>
      </c>
      <c r="C46" s="250"/>
      <c r="D46" s="250"/>
      <c r="E46" s="250"/>
      <c r="F46" s="353" t="n">
        <f aca="false">C45</f>
        <v>0</v>
      </c>
      <c r="G46" s="231"/>
      <c r="H46" s="380"/>
      <c r="I46" s="244"/>
      <c r="J46" s="244"/>
      <c r="K46" s="244"/>
      <c r="L46" s="244"/>
      <c r="M46" s="370"/>
      <c r="N46" s="370"/>
      <c r="O46" s="370"/>
      <c r="P46" s="354" t="s">
        <v>202</v>
      </c>
      <c r="Q46" s="355"/>
      <c r="R46" s="355"/>
      <c r="S46" s="356"/>
      <c r="T46" s="357"/>
      <c r="U46" s="233" t="str">
        <f aca="false">IF(U45="","",VLOOKUP(U45,'シフト記号表（勤務時間帯） (3)'!$D$6:$X$47,21,FALSE()))</f>
        <v/>
      </c>
      <c r="V46" s="234" t="str">
        <f aca="false">IF(V45="","",VLOOKUP(V45,'シフト記号表（勤務時間帯） (3)'!$D$6:$X$47,21,FALSE()))</f>
        <v/>
      </c>
      <c r="W46" s="234" t="str">
        <f aca="false">IF(W45="","",VLOOKUP(W45,'シフト記号表（勤務時間帯） (3)'!$D$6:$X$47,21,FALSE()))</f>
        <v/>
      </c>
      <c r="X46" s="234" t="str">
        <f aca="false">IF(X45="","",VLOOKUP(X45,'シフト記号表（勤務時間帯） (3)'!$D$6:$X$47,21,FALSE()))</f>
        <v/>
      </c>
      <c r="Y46" s="234" t="str">
        <f aca="false">IF(Y45="","",VLOOKUP(Y45,'シフト記号表（勤務時間帯） (3)'!$D$6:$X$47,21,FALSE()))</f>
        <v/>
      </c>
      <c r="Z46" s="234" t="str">
        <f aca="false">IF(Z45="","",VLOOKUP(Z45,'シフト記号表（勤務時間帯） (3)'!$D$6:$X$47,21,FALSE()))</f>
        <v/>
      </c>
      <c r="AA46" s="235" t="str">
        <f aca="false">IF(AA45="","",VLOOKUP(AA45,'シフト記号表（勤務時間帯） (3)'!$D$6:$X$47,21,FALSE()))</f>
        <v/>
      </c>
      <c r="AB46" s="233" t="str">
        <f aca="false">IF(AB45="","",VLOOKUP(AB45,'シフト記号表（勤務時間帯） (3)'!$D$6:$X$47,21,FALSE()))</f>
        <v/>
      </c>
      <c r="AC46" s="234" t="str">
        <f aca="false">IF(AC45="","",VLOOKUP(AC45,'シフト記号表（勤務時間帯） (3)'!$D$6:$X$47,21,FALSE()))</f>
        <v/>
      </c>
      <c r="AD46" s="234" t="str">
        <f aca="false">IF(AD45="","",VLOOKUP(AD45,'シフト記号表（勤務時間帯） (3)'!$D$6:$X$47,21,FALSE()))</f>
        <v/>
      </c>
      <c r="AE46" s="234" t="str">
        <f aca="false">IF(AE45="","",VLOOKUP(AE45,'シフト記号表（勤務時間帯） (3)'!$D$6:$X$47,21,FALSE()))</f>
        <v/>
      </c>
      <c r="AF46" s="234" t="str">
        <f aca="false">IF(AF45="","",VLOOKUP(AF45,'シフト記号表（勤務時間帯） (3)'!$D$6:$X$47,21,FALSE()))</f>
        <v/>
      </c>
      <c r="AG46" s="234" t="str">
        <f aca="false">IF(AG45="","",VLOOKUP(AG45,'シフト記号表（勤務時間帯） (3)'!$D$6:$X$47,21,FALSE()))</f>
        <v/>
      </c>
      <c r="AH46" s="235" t="str">
        <f aca="false">IF(AH45="","",VLOOKUP(AH45,'シフト記号表（勤務時間帯） (3)'!$D$6:$X$47,21,FALSE()))</f>
        <v/>
      </c>
      <c r="AI46" s="233" t="str">
        <f aca="false">IF(AI45="","",VLOOKUP(AI45,'シフト記号表（勤務時間帯） (3)'!$D$6:$X$47,21,FALSE()))</f>
        <v/>
      </c>
      <c r="AJ46" s="234" t="str">
        <f aca="false">IF(AJ45="","",VLOOKUP(AJ45,'シフト記号表（勤務時間帯） (3)'!$D$6:$X$47,21,FALSE()))</f>
        <v/>
      </c>
      <c r="AK46" s="234" t="str">
        <f aca="false">IF(AK45="","",VLOOKUP(AK45,'シフト記号表（勤務時間帯） (3)'!$D$6:$X$47,21,FALSE()))</f>
        <v/>
      </c>
      <c r="AL46" s="234" t="str">
        <f aca="false">IF(AL45="","",VLOOKUP(AL45,'シフト記号表（勤務時間帯） (3)'!$D$6:$X$47,21,FALSE()))</f>
        <v/>
      </c>
      <c r="AM46" s="234" t="str">
        <f aca="false">IF(AM45="","",VLOOKUP(AM45,'シフト記号表（勤務時間帯） (3)'!$D$6:$X$47,21,FALSE()))</f>
        <v/>
      </c>
      <c r="AN46" s="234" t="str">
        <f aca="false">IF(AN45="","",VLOOKUP(AN45,'シフト記号表（勤務時間帯） (3)'!$D$6:$X$47,21,FALSE()))</f>
        <v/>
      </c>
      <c r="AO46" s="235" t="str">
        <f aca="false">IF(AO45="","",VLOOKUP(AO45,'シフト記号表（勤務時間帯） (3)'!$D$6:$X$47,21,FALSE()))</f>
        <v/>
      </c>
      <c r="AP46" s="233" t="str">
        <f aca="false">IF(AP45="","",VLOOKUP(AP45,'シフト記号表（勤務時間帯） (3)'!$D$6:$X$47,21,FALSE()))</f>
        <v/>
      </c>
      <c r="AQ46" s="234" t="str">
        <f aca="false">IF(AQ45="","",VLOOKUP(AQ45,'シフト記号表（勤務時間帯） (3)'!$D$6:$X$47,21,FALSE()))</f>
        <v/>
      </c>
      <c r="AR46" s="234" t="str">
        <f aca="false">IF(AR45="","",VLOOKUP(AR45,'シフト記号表（勤務時間帯） (3)'!$D$6:$X$47,21,FALSE()))</f>
        <v/>
      </c>
      <c r="AS46" s="234" t="str">
        <f aca="false">IF(AS45="","",VLOOKUP(AS45,'シフト記号表（勤務時間帯） (3)'!$D$6:$X$47,21,FALSE()))</f>
        <v/>
      </c>
      <c r="AT46" s="234" t="str">
        <f aca="false">IF(AT45="","",VLOOKUP(AT45,'シフト記号表（勤務時間帯） (3)'!$D$6:$X$47,21,FALSE()))</f>
        <v/>
      </c>
      <c r="AU46" s="234" t="str">
        <f aca="false">IF(AU45="","",VLOOKUP(AU45,'シフト記号表（勤務時間帯） (3)'!$D$6:$X$47,21,FALSE()))</f>
        <v/>
      </c>
      <c r="AV46" s="235" t="str">
        <f aca="false">IF(AV45="","",VLOOKUP(AV45,'シフト記号表（勤務時間帯） (3)'!$D$6:$X$47,21,FALSE()))</f>
        <v/>
      </c>
      <c r="AW46" s="233" t="str">
        <f aca="false">IF(AW45="","",VLOOKUP(AW45,'シフト記号表（勤務時間帯） (3)'!$D$6:$X$47,21,FALSE()))</f>
        <v/>
      </c>
      <c r="AX46" s="234" t="str">
        <f aca="false">IF(AX45="","",VLOOKUP(AX45,'シフト記号表（勤務時間帯） (3)'!$D$6:$X$47,21,FALSE()))</f>
        <v/>
      </c>
      <c r="AY46" s="234" t="str">
        <f aca="false">IF(AY45="","",VLOOKUP(AY45,'シフト記号表（勤務時間帯） (3)'!$D$6:$X$47,21,FALSE()))</f>
        <v/>
      </c>
      <c r="AZ46" s="99" t="n">
        <f aca="false">IF($BC$3="４週",SUM(U46:AV46),IF($BC$3="暦月",SUM(U46:AY46),""))</f>
        <v>0</v>
      </c>
      <c r="BA46" s="99"/>
      <c r="BB46" s="100" t="n">
        <f aca="false">IF($BC$3="４週",AZ46/4,IF($BC$3="暦月",(AZ46/($BC$8/7)),""))</f>
        <v>0</v>
      </c>
      <c r="BC46" s="100"/>
      <c r="BD46" s="249"/>
      <c r="BE46" s="249"/>
      <c r="BF46" s="249"/>
      <c r="BG46" s="249"/>
      <c r="BH46" s="249"/>
    </row>
    <row r="47" customFormat="false" ht="20.25" hidden="false" customHeight="true" outlineLevel="0" collapsed="false">
      <c r="B47" s="358"/>
      <c r="C47" s="250"/>
      <c r="D47" s="250"/>
      <c r="E47" s="250"/>
      <c r="F47" s="359"/>
      <c r="G47" s="360" t="n">
        <f aca="false">C45</f>
        <v>0</v>
      </c>
      <c r="H47" s="380"/>
      <c r="I47" s="244"/>
      <c r="J47" s="244"/>
      <c r="K47" s="244"/>
      <c r="L47" s="244"/>
      <c r="M47" s="370"/>
      <c r="N47" s="370"/>
      <c r="O47" s="370"/>
      <c r="P47" s="361" t="s">
        <v>203</v>
      </c>
      <c r="Q47" s="362"/>
      <c r="R47" s="362"/>
      <c r="S47" s="385"/>
      <c r="T47" s="386"/>
      <c r="U47" s="96" t="str">
        <f aca="false">IF(U45="","",VLOOKUP(U45,'シフト記号表（勤務時間帯） (3)'!$D$6:$Z$47,23,FALSE()))</f>
        <v/>
      </c>
      <c r="V47" s="97" t="str">
        <f aca="false">IF(V45="","",VLOOKUP(V45,'シフト記号表（勤務時間帯） (3)'!$D$6:$Z$47,23,FALSE()))</f>
        <v/>
      </c>
      <c r="W47" s="97" t="str">
        <f aca="false">IF(W45="","",VLOOKUP(W45,'シフト記号表（勤務時間帯） (3)'!$D$6:$Z$47,23,FALSE()))</f>
        <v/>
      </c>
      <c r="X47" s="97" t="str">
        <f aca="false">IF(X45="","",VLOOKUP(X45,'シフト記号表（勤務時間帯） (3)'!$D$6:$Z$47,23,FALSE()))</f>
        <v/>
      </c>
      <c r="Y47" s="97" t="str">
        <f aca="false">IF(Y45="","",VLOOKUP(Y45,'シフト記号表（勤務時間帯） (3)'!$D$6:$Z$47,23,FALSE()))</f>
        <v/>
      </c>
      <c r="Z47" s="97" t="str">
        <f aca="false">IF(Z45="","",VLOOKUP(Z45,'シフト記号表（勤務時間帯） (3)'!$D$6:$Z$47,23,FALSE()))</f>
        <v/>
      </c>
      <c r="AA47" s="98" t="str">
        <f aca="false">IF(AA45="","",VLOOKUP(AA45,'シフト記号表（勤務時間帯） (3)'!$D$6:$Z$47,23,FALSE()))</f>
        <v/>
      </c>
      <c r="AB47" s="96" t="str">
        <f aca="false">IF(AB45="","",VLOOKUP(AB45,'シフト記号表（勤務時間帯） (3)'!$D$6:$Z$47,23,FALSE()))</f>
        <v/>
      </c>
      <c r="AC47" s="97" t="str">
        <f aca="false">IF(AC45="","",VLOOKUP(AC45,'シフト記号表（勤務時間帯） (3)'!$D$6:$Z$47,23,FALSE()))</f>
        <v/>
      </c>
      <c r="AD47" s="97" t="str">
        <f aca="false">IF(AD45="","",VLOOKUP(AD45,'シフト記号表（勤務時間帯） (3)'!$D$6:$Z$47,23,FALSE()))</f>
        <v/>
      </c>
      <c r="AE47" s="97" t="str">
        <f aca="false">IF(AE45="","",VLOOKUP(AE45,'シフト記号表（勤務時間帯） (3)'!$D$6:$Z$47,23,FALSE()))</f>
        <v/>
      </c>
      <c r="AF47" s="97" t="str">
        <f aca="false">IF(AF45="","",VLOOKUP(AF45,'シフト記号表（勤務時間帯） (3)'!$D$6:$Z$47,23,FALSE()))</f>
        <v/>
      </c>
      <c r="AG47" s="97" t="str">
        <f aca="false">IF(AG45="","",VLOOKUP(AG45,'シフト記号表（勤務時間帯） (3)'!$D$6:$Z$47,23,FALSE()))</f>
        <v/>
      </c>
      <c r="AH47" s="98" t="str">
        <f aca="false">IF(AH45="","",VLOOKUP(AH45,'シフト記号表（勤務時間帯） (3)'!$D$6:$Z$47,23,FALSE()))</f>
        <v/>
      </c>
      <c r="AI47" s="96" t="str">
        <f aca="false">IF(AI45="","",VLOOKUP(AI45,'シフト記号表（勤務時間帯） (3)'!$D$6:$Z$47,23,FALSE()))</f>
        <v/>
      </c>
      <c r="AJ47" s="97" t="str">
        <f aca="false">IF(AJ45="","",VLOOKUP(AJ45,'シフト記号表（勤務時間帯） (3)'!$D$6:$Z$47,23,FALSE()))</f>
        <v/>
      </c>
      <c r="AK47" s="97" t="str">
        <f aca="false">IF(AK45="","",VLOOKUP(AK45,'シフト記号表（勤務時間帯） (3)'!$D$6:$Z$47,23,FALSE()))</f>
        <v/>
      </c>
      <c r="AL47" s="97" t="str">
        <f aca="false">IF(AL45="","",VLOOKUP(AL45,'シフト記号表（勤務時間帯） (3)'!$D$6:$Z$47,23,FALSE()))</f>
        <v/>
      </c>
      <c r="AM47" s="97" t="str">
        <f aca="false">IF(AM45="","",VLOOKUP(AM45,'シフト記号表（勤務時間帯） (3)'!$D$6:$Z$47,23,FALSE()))</f>
        <v/>
      </c>
      <c r="AN47" s="97" t="str">
        <f aca="false">IF(AN45="","",VLOOKUP(AN45,'シフト記号表（勤務時間帯） (3)'!$D$6:$Z$47,23,FALSE()))</f>
        <v/>
      </c>
      <c r="AO47" s="98" t="str">
        <f aca="false">IF(AO45="","",VLOOKUP(AO45,'シフト記号表（勤務時間帯） (3)'!$D$6:$Z$47,23,FALSE()))</f>
        <v/>
      </c>
      <c r="AP47" s="96" t="str">
        <f aca="false">IF(AP45="","",VLOOKUP(AP45,'シフト記号表（勤務時間帯） (3)'!$D$6:$Z$47,23,FALSE()))</f>
        <v/>
      </c>
      <c r="AQ47" s="97" t="str">
        <f aca="false">IF(AQ45="","",VLOOKUP(AQ45,'シフト記号表（勤務時間帯） (3)'!$D$6:$Z$47,23,FALSE()))</f>
        <v/>
      </c>
      <c r="AR47" s="97" t="str">
        <f aca="false">IF(AR45="","",VLOOKUP(AR45,'シフト記号表（勤務時間帯） (3)'!$D$6:$Z$47,23,FALSE()))</f>
        <v/>
      </c>
      <c r="AS47" s="97" t="str">
        <f aca="false">IF(AS45="","",VLOOKUP(AS45,'シフト記号表（勤務時間帯） (3)'!$D$6:$Z$47,23,FALSE()))</f>
        <v/>
      </c>
      <c r="AT47" s="97" t="str">
        <f aca="false">IF(AT45="","",VLOOKUP(AT45,'シフト記号表（勤務時間帯） (3)'!$D$6:$Z$47,23,FALSE()))</f>
        <v/>
      </c>
      <c r="AU47" s="97" t="str">
        <f aca="false">IF(AU45="","",VLOOKUP(AU45,'シフト記号表（勤務時間帯） (3)'!$D$6:$Z$47,23,FALSE()))</f>
        <v/>
      </c>
      <c r="AV47" s="98" t="str">
        <f aca="false">IF(AV45="","",VLOOKUP(AV45,'シフト記号表（勤務時間帯） (3)'!$D$6:$Z$47,23,FALSE()))</f>
        <v/>
      </c>
      <c r="AW47" s="96" t="str">
        <f aca="false">IF(AW45="","",VLOOKUP(AW45,'シフト記号表（勤務時間帯） (3)'!$D$6:$Z$47,23,FALSE()))</f>
        <v/>
      </c>
      <c r="AX47" s="97" t="str">
        <f aca="false">IF(AX45="","",VLOOKUP(AX45,'シフト記号表（勤務時間帯） (3)'!$D$6:$Z$47,23,FALSE()))</f>
        <v/>
      </c>
      <c r="AY47" s="97" t="str">
        <f aca="false">IF(AY45="","",VLOOKUP(AY45,'シフト記号表（勤務時間帯） (3)'!$D$6:$Z$47,23,FALSE()))</f>
        <v/>
      </c>
      <c r="AZ47" s="365" t="n">
        <f aca="false">IF($BC$3="４週",SUM(U47:AV47),IF($BC$3="暦月",SUM(U47:AY47),""))</f>
        <v>0</v>
      </c>
      <c r="BA47" s="365"/>
      <c r="BB47" s="366" t="n">
        <f aca="false">IF($BC$3="４週",AZ47/4,IF($BC$3="暦月",(AZ47/($BC$8/7)),""))</f>
        <v>0</v>
      </c>
      <c r="BC47" s="366"/>
      <c r="BD47" s="249"/>
      <c r="BE47" s="249"/>
      <c r="BF47" s="249"/>
      <c r="BG47" s="249"/>
      <c r="BH47" s="249"/>
    </row>
    <row r="48" customFormat="false" ht="20.25" hidden="false" customHeight="true" outlineLevel="0" collapsed="false">
      <c r="B48" s="367"/>
      <c r="C48" s="250"/>
      <c r="D48" s="250"/>
      <c r="E48" s="250"/>
      <c r="F48" s="353"/>
      <c r="G48" s="231"/>
      <c r="H48" s="380"/>
      <c r="I48" s="244"/>
      <c r="J48" s="244"/>
      <c r="K48" s="244"/>
      <c r="L48" s="244"/>
      <c r="M48" s="370"/>
      <c r="N48" s="370"/>
      <c r="O48" s="370"/>
      <c r="P48" s="371" t="s">
        <v>34</v>
      </c>
      <c r="Q48" s="381"/>
      <c r="R48" s="381"/>
      <c r="S48" s="382"/>
      <c r="T48" s="387"/>
      <c r="U48" s="375"/>
      <c r="V48" s="376"/>
      <c r="W48" s="376"/>
      <c r="X48" s="376"/>
      <c r="Y48" s="376"/>
      <c r="Z48" s="376"/>
      <c r="AA48" s="377"/>
      <c r="AB48" s="375"/>
      <c r="AC48" s="376"/>
      <c r="AD48" s="376"/>
      <c r="AE48" s="376"/>
      <c r="AF48" s="376"/>
      <c r="AG48" s="376"/>
      <c r="AH48" s="377"/>
      <c r="AI48" s="375"/>
      <c r="AJ48" s="376"/>
      <c r="AK48" s="376"/>
      <c r="AL48" s="376"/>
      <c r="AM48" s="376"/>
      <c r="AN48" s="376"/>
      <c r="AO48" s="377"/>
      <c r="AP48" s="375"/>
      <c r="AQ48" s="376"/>
      <c r="AR48" s="376"/>
      <c r="AS48" s="376"/>
      <c r="AT48" s="376"/>
      <c r="AU48" s="376"/>
      <c r="AV48" s="377"/>
      <c r="AW48" s="375"/>
      <c r="AX48" s="376"/>
      <c r="AY48" s="376"/>
      <c r="AZ48" s="378"/>
      <c r="BA48" s="378"/>
      <c r="BB48" s="379"/>
      <c r="BC48" s="379"/>
      <c r="BD48" s="249"/>
      <c r="BE48" s="249"/>
      <c r="BF48" s="249"/>
      <c r="BG48" s="249"/>
      <c r="BH48" s="249"/>
    </row>
    <row r="49" customFormat="false" ht="20.25" hidden="false" customHeight="true" outlineLevel="0" collapsed="false">
      <c r="B49" s="352" t="n">
        <f aca="false">B46+1</f>
        <v>10</v>
      </c>
      <c r="C49" s="250"/>
      <c r="D49" s="250"/>
      <c r="E49" s="250"/>
      <c r="F49" s="353" t="n">
        <f aca="false">C48</f>
        <v>0</v>
      </c>
      <c r="G49" s="231"/>
      <c r="H49" s="380"/>
      <c r="I49" s="244"/>
      <c r="J49" s="244"/>
      <c r="K49" s="244"/>
      <c r="L49" s="244"/>
      <c r="M49" s="370"/>
      <c r="N49" s="370"/>
      <c r="O49" s="370"/>
      <c r="P49" s="354" t="s">
        <v>202</v>
      </c>
      <c r="Q49" s="355"/>
      <c r="R49" s="355"/>
      <c r="S49" s="356"/>
      <c r="T49" s="357"/>
      <c r="U49" s="233" t="str">
        <f aca="false">IF(U48="","",VLOOKUP(U48,'シフト記号表（勤務時間帯） (3)'!$D$6:$X$47,21,FALSE()))</f>
        <v/>
      </c>
      <c r="V49" s="234" t="str">
        <f aca="false">IF(V48="","",VLOOKUP(V48,'シフト記号表（勤務時間帯） (3)'!$D$6:$X$47,21,FALSE()))</f>
        <v/>
      </c>
      <c r="W49" s="234" t="str">
        <f aca="false">IF(W48="","",VLOOKUP(W48,'シフト記号表（勤務時間帯） (3)'!$D$6:$X$47,21,FALSE()))</f>
        <v/>
      </c>
      <c r="X49" s="234" t="str">
        <f aca="false">IF(X48="","",VLOOKUP(X48,'シフト記号表（勤務時間帯） (3)'!$D$6:$X$47,21,FALSE()))</f>
        <v/>
      </c>
      <c r="Y49" s="234" t="str">
        <f aca="false">IF(Y48="","",VLOOKUP(Y48,'シフト記号表（勤務時間帯） (3)'!$D$6:$X$47,21,FALSE()))</f>
        <v/>
      </c>
      <c r="Z49" s="234" t="str">
        <f aca="false">IF(Z48="","",VLOOKUP(Z48,'シフト記号表（勤務時間帯） (3)'!$D$6:$X$47,21,FALSE()))</f>
        <v/>
      </c>
      <c r="AA49" s="235" t="str">
        <f aca="false">IF(AA48="","",VLOOKUP(AA48,'シフト記号表（勤務時間帯） (3)'!$D$6:$X$47,21,FALSE()))</f>
        <v/>
      </c>
      <c r="AB49" s="233" t="str">
        <f aca="false">IF(AB48="","",VLOOKUP(AB48,'シフト記号表（勤務時間帯） (3)'!$D$6:$X$47,21,FALSE()))</f>
        <v/>
      </c>
      <c r="AC49" s="234" t="str">
        <f aca="false">IF(AC48="","",VLOOKUP(AC48,'シフト記号表（勤務時間帯） (3)'!$D$6:$X$47,21,FALSE()))</f>
        <v/>
      </c>
      <c r="AD49" s="234" t="str">
        <f aca="false">IF(AD48="","",VLOOKUP(AD48,'シフト記号表（勤務時間帯） (3)'!$D$6:$X$47,21,FALSE()))</f>
        <v/>
      </c>
      <c r="AE49" s="234" t="str">
        <f aca="false">IF(AE48="","",VLOOKUP(AE48,'シフト記号表（勤務時間帯） (3)'!$D$6:$X$47,21,FALSE()))</f>
        <v/>
      </c>
      <c r="AF49" s="234" t="str">
        <f aca="false">IF(AF48="","",VLOOKUP(AF48,'シフト記号表（勤務時間帯） (3)'!$D$6:$X$47,21,FALSE()))</f>
        <v/>
      </c>
      <c r="AG49" s="234" t="str">
        <f aca="false">IF(AG48="","",VLOOKUP(AG48,'シフト記号表（勤務時間帯） (3)'!$D$6:$X$47,21,FALSE()))</f>
        <v/>
      </c>
      <c r="AH49" s="235" t="str">
        <f aca="false">IF(AH48="","",VLOOKUP(AH48,'シフト記号表（勤務時間帯） (3)'!$D$6:$X$47,21,FALSE()))</f>
        <v/>
      </c>
      <c r="AI49" s="233" t="str">
        <f aca="false">IF(AI48="","",VLOOKUP(AI48,'シフト記号表（勤務時間帯） (3)'!$D$6:$X$47,21,FALSE()))</f>
        <v/>
      </c>
      <c r="AJ49" s="234" t="str">
        <f aca="false">IF(AJ48="","",VLOOKUP(AJ48,'シフト記号表（勤務時間帯） (3)'!$D$6:$X$47,21,FALSE()))</f>
        <v/>
      </c>
      <c r="AK49" s="234" t="str">
        <f aca="false">IF(AK48="","",VLOOKUP(AK48,'シフト記号表（勤務時間帯） (3)'!$D$6:$X$47,21,FALSE()))</f>
        <v/>
      </c>
      <c r="AL49" s="234" t="str">
        <f aca="false">IF(AL48="","",VLOOKUP(AL48,'シフト記号表（勤務時間帯） (3)'!$D$6:$X$47,21,FALSE()))</f>
        <v/>
      </c>
      <c r="AM49" s="234" t="str">
        <f aca="false">IF(AM48="","",VLOOKUP(AM48,'シフト記号表（勤務時間帯） (3)'!$D$6:$X$47,21,FALSE()))</f>
        <v/>
      </c>
      <c r="AN49" s="234" t="str">
        <f aca="false">IF(AN48="","",VLOOKUP(AN48,'シフト記号表（勤務時間帯） (3)'!$D$6:$X$47,21,FALSE()))</f>
        <v/>
      </c>
      <c r="AO49" s="235" t="str">
        <f aca="false">IF(AO48="","",VLOOKUP(AO48,'シフト記号表（勤務時間帯） (3)'!$D$6:$X$47,21,FALSE()))</f>
        <v/>
      </c>
      <c r="AP49" s="233" t="str">
        <f aca="false">IF(AP48="","",VLOOKUP(AP48,'シフト記号表（勤務時間帯） (3)'!$D$6:$X$47,21,FALSE()))</f>
        <v/>
      </c>
      <c r="AQ49" s="234" t="str">
        <f aca="false">IF(AQ48="","",VLOOKUP(AQ48,'シフト記号表（勤務時間帯） (3)'!$D$6:$X$47,21,FALSE()))</f>
        <v/>
      </c>
      <c r="AR49" s="234" t="str">
        <f aca="false">IF(AR48="","",VLOOKUP(AR48,'シフト記号表（勤務時間帯） (3)'!$D$6:$X$47,21,FALSE()))</f>
        <v/>
      </c>
      <c r="AS49" s="234" t="str">
        <f aca="false">IF(AS48="","",VLOOKUP(AS48,'シフト記号表（勤務時間帯） (3)'!$D$6:$X$47,21,FALSE()))</f>
        <v/>
      </c>
      <c r="AT49" s="234" t="str">
        <f aca="false">IF(AT48="","",VLOOKUP(AT48,'シフト記号表（勤務時間帯） (3)'!$D$6:$X$47,21,FALSE()))</f>
        <v/>
      </c>
      <c r="AU49" s="234" t="str">
        <f aca="false">IF(AU48="","",VLOOKUP(AU48,'シフト記号表（勤務時間帯） (3)'!$D$6:$X$47,21,FALSE()))</f>
        <v/>
      </c>
      <c r="AV49" s="235" t="str">
        <f aca="false">IF(AV48="","",VLOOKUP(AV48,'シフト記号表（勤務時間帯） (3)'!$D$6:$X$47,21,FALSE()))</f>
        <v/>
      </c>
      <c r="AW49" s="233" t="str">
        <f aca="false">IF(AW48="","",VLOOKUP(AW48,'シフト記号表（勤務時間帯） (3)'!$D$6:$X$47,21,FALSE()))</f>
        <v/>
      </c>
      <c r="AX49" s="234" t="str">
        <f aca="false">IF(AX48="","",VLOOKUP(AX48,'シフト記号表（勤務時間帯） (3)'!$D$6:$X$47,21,FALSE()))</f>
        <v/>
      </c>
      <c r="AY49" s="234" t="str">
        <f aca="false">IF(AY48="","",VLOOKUP(AY48,'シフト記号表（勤務時間帯） (3)'!$D$6:$X$47,21,FALSE()))</f>
        <v/>
      </c>
      <c r="AZ49" s="99" t="n">
        <f aca="false">IF($BC$3="４週",SUM(U49:AV49),IF($BC$3="暦月",SUM(U49:AY49),""))</f>
        <v>0</v>
      </c>
      <c r="BA49" s="99"/>
      <c r="BB49" s="100" t="n">
        <f aca="false">IF($BC$3="４週",AZ49/4,IF($BC$3="暦月",(AZ49/($BC$8/7)),""))</f>
        <v>0</v>
      </c>
      <c r="BC49" s="100"/>
      <c r="BD49" s="249"/>
      <c r="BE49" s="249"/>
      <c r="BF49" s="249"/>
      <c r="BG49" s="249"/>
      <c r="BH49" s="249"/>
    </row>
    <row r="50" customFormat="false" ht="20.25" hidden="false" customHeight="true" outlineLevel="0" collapsed="false">
      <c r="B50" s="358"/>
      <c r="C50" s="250"/>
      <c r="D50" s="250"/>
      <c r="E50" s="250"/>
      <c r="F50" s="359"/>
      <c r="G50" s="360" t="n">
        <f aca="false">C48</f>
        <v>0</v>
      </c>
      <c r="H50" s="380"/>
      <c r="I50" s="244"/>
      <c r="J50" s="244"/>
      <c r="K50" s="244"/>
      <c r="L50" s="244"/>
      <c r="M50" s="370"/>
      <c r="N50" s="370"/>
      <c r="O50" s="370"/>
      <c r="P50" s="388" t="s">
        <v>203</v>
      </c>
      <c r="Q50" s="389"/>
      <c r="R50" s="389"/>
      <c r="S50" s="390"/>
      <c r="T50" s="391"/>
      <c r="U50" s="96" t="str">
        <f aca="false">IF(U48="","",VLOOKUP(U48,'シフト記号表（勤務時間帯） (3)'!$D$6:$Z$47,23,FALSE()))</f>
        <v/>
      </c>
      <c r="V50" s="97" t="str">
        <f aca="false">IF(V48="","",VLOOKUP(V48,'シフト記号表（勤務時間帯） (3)'!$D$6:$Z$47,23,FALSE()))</f>
        <v/>
      </c>
      <c r="W50" s="97" t="str">
        <f aca="false">IF(W48="","",VLOOKUP(W48,'シフト記号表（勤務時間帯） (3)'!$D$6:$Z$47,23,FALSE()))</f>
        <v/>
      </c>
      <c r="X50" s="97" t="str">
        <f aca="false">IF(X48="","",VLOOKUP(X48,'シフト記号表（勤務時間帯） (3)'!$D$6:$Z$47,23,FALSE()))</f>
        <v/>
      </c>
      <c r="Y50" s="97" t="str">
        <f aca="false">IF(Y48="","",VLOOKUP(Y48,'シフト記号表（勤務時間帯） (3)'!$D$6:$Z$47,23,FALSE()))</f>
        <v/>
      </c>
      <c r="Z50" s="97" t="str">
        <f aca="false">IF(Z48="","",VLOOKUP(Z48,'シフト記号表（勤務時間帯） (3)'!$D$6:$Z$47,23,FALSE()))</f>
        <v/>
      </c>
      <c r="AA50" s="98" t="str">
        <f aca="false">IF(AA48="","",VLOOKUP(AA48,'シフト記号表（勤務時間帯） (3)'!$D$6:$Z$47,23,FALSE()))</f>
        <v/>
      </c>
      <c r="AB50" s="96" t="str">
        <f aca="false">IF(AB48="","",VLOOKUP(AB48,'シフト記号表（勤務時間帯） (3)'!$D$6:$Z$47,23,FALSE()))</f>
        <v/>
      </c>
      <c r="AC50" s="97" t="str">
        <f aca="false">IF(AC48="","",VLOOKUP(AC48,'シフト記号表（勤務時間帯） (3)'!$D$6:$Z$47,23,FALSE()))</f>
        <v/>
      </c>
      <c r="AD50" s="97" t="str">
        <f aca="false">IF(AD48="","",VLOOKUP(AD48,'シフト記号表（勤務時間帯） (3)'!$D$6:$Z$47,23,FALSE()))</f>
        <v/>
      </c>
      <c r="AE50" s="97" t="str">
        <f aca="false">IF(AE48="","",VLOOKUP(AE48,'シフト記号表（勤務時間帯） (3)'!$D$6:$Z$47,23,FALSE()))</f>
        <v/>
      </c>
      <c r="AF50" s="97" t="str">
        <f aca="false">IF(AF48="","",VLOOKUP(AF48,'シフト記号表（勤務時間帯） (3)'!$D$6:$Z$47,23,FALSE()))</f>
        <v/>
      </c>
      <c r="AG50" s="97" t="str">
        <f aca="false">IF(AG48="","",VLOOKUP(AG48,'シフト記号表（勤務時間帯） (3)'!$D$6:$Z$47,23,FALSE()))</f>
        <v/>
      </c>
      <c r="AH50" s="98" t="str">
        <f aca="false">IF(AH48="","",VLOOKUP(AH48,'シフト記号表（勤務時間帯） (3)'!$D$6:$Z$47,23,FALSE()))</f>
        <v/>
      </c>
      <c r="AI50" s="96" t="str">
        <f aca="false">IF(AI48="","",VLOOKUP(AI48,'シフト記号表（勤務時間帯） (3)'!$D$6:$Z$47,23,FALSE()))</f>
        <v/>
      </c>
      <c r="AJ50" s="97" t="str">
        <f aca="false">IF(AJ48="","",VLOOKUP(AJ48,'シフト記号表（勤務時間帯） (3)'!$D$6:$Z$47,23,FALSE()))</f>
        <v/>
      </c>
      <c r="AK50" s="97" t="str">
        <f aca="false">IF(AK48="","",VLOOKUP(AK48,'シフト記号表（勤務時間帯） (3)'!$D$6:$Z$47,23,FALSE()))</f>
        <v/>
      </c>
      <c r="AL50" s="97" t="str">
        <f aca="false">IF(AL48="","",VLOOKUP(AL48,'シフト記号表（勤務時間帯） (3)'!$D$6:$Z$47,23,FALSE()))</f>
        <v/>
      </c>
      <c r="AM50" s="97" t="str">
        <f aca="false">IF(AM48="","",VLOOKUP(AM48,'シフト記号表（勤務時間帯） (3)'!$D$6:$Z$47,23,FALSE()))</f>
        <v/>
      </c>
      <c r="AN50" s="97" t="str">
        <f aca="false">IF(AN48="","",VLOOKUP(AN48,'シフト記号表（勤務時間帯） (3)'!$D$6:$Z$47,23,FALSE()))</f>
        <v/>
      </c>
      <c r="AO50" s="98" t="str">
        <f aca="false">IF(AO48="","",VLOOKUP(AO48,'シフト記号表（勤務時間帯） (3)'!$D$6:$Z$47,23,FALSE()))</f>
        <v/>
      </c>
      <c r="AP50" s="96" t="str">
        <f aca="false">IF(AP48="","",VLOOKUP(AP48,'シフト記号表（勤務時間帯） (3)'!$D$6:$Z$47,23,FALSE()))</f>
        <v/>
      </c>
      <c r="AQ50" s="97" t="str">
        <f aca="false">IF(AQ48="","",VLOOKUP(AQ48,'シフト記号表（勤務時間帯） (3)'!$D$6:$Z$47,23,FALSE()))</f>
        <v/>
      </c>
      <c r="AR50" s="97" t="str">
        <f aca="false">IF(AR48="","",VLOOKUP(AR48,'シフト記号表（勤務時間帯） (3)'!$D$6:$Z$47,23,FALSE()))</f>
        <v/>
      </c>
      <c r="AS50" s="97" t="str">
        <f aca="false">IF(AS48="","",VLOOKUP(AS48,'シフト記号表（勤務時間帯） (3)'!$D$6:$Z$47,23,FALSE()))</f>
        <v/>
      </c>
      <c r="AT50" s="97" t="str">
        <f aca="false">IF(AT48="","",VLOOKUP(AT48,'シフト記号表（勤務時間帯） (3)'!$D$6:$Z$47,23,FALSE()))</f>
        <v/>
      </c>
      <c r="AU50" s="97" t="str">
        <f aca="false">IF(AU48="","",VLOOKUP(AU48,'シフト記号表（勤務時間帯） (3)'!$D$6:$Z$47,23,FALSE()))</f>
        <v/>
      </c>
      <c r="AV50" s="98" t="str">
        <f aca="false">IF(AV48="","",VLOOKUP(AV48,'シフト記号表（勤務時間帯） (3)'!$D$6:$Z$47,23,FALSE()))</f>
        <v/>
      </c>
      <c r="AW50" s="96" t="str">
        <f aca="false">IF(AW48="","",VLOOKUP(AW48,'シフト記号表（勤務時間帯） (3)'!$D$6:$Z$47,23,FALSE()))</f>
        <v/>
      </c>
      <c r="AX50" s="97" t="str">
        <f aca="false">IF(AX48="","",VLOOKUP(AX48,'シフト記号表（勤務時間帯） (3)'!$D$6:$Z$47,23,FALSE()))</f>
        <v/>
      </c>
      <c r="AY50" s="97" t="str">
        <f aca="false">IF(AY48="","",VLOOKUP(AY48,'シフト記号表（勤務時間帯） (3)'!$D$6:$Z$47,23,FALSE()))</f>
        <v/>
      </c>
      <c r="AZ50" s="365" t="n">
        <f aca="false">IF($BC$3="４週",SUM(U50:AV50),IF($BC$3="暦月",SUM(U50:AY50),""))</f>
        <v>0</v>
      </c>
      <c r="BA50" s="365"/>
      <c r="BB50" s="366" t="n">
        <f aca="false">IF($BC$3="４週",AZ50/4,IF($BC$3="暦月",(AZ50/($BC$8/7)),""))</f>
        <v>0</v>
      </c>
      <c r="BC50" s="366"/>
      <c r="BD50" s="249"/>
      <c r="BE50" s="249"/>
      <c r="BF50" s="249"/>
      <c r="BG50" s="249"/>
      <c r="BH50" s="249"/>
    </row>
    <row r="51" customFormat="false" ht="20.25" hidden="false" customHeight="true" outlineLevel="0" collapsed="false">
      <c r="B51" s="367"/>
      <c r="C51" s="250"/>
      <c r="D51" s="250"/>
      <c r="E51" s="250"/>
      <c r="F51" s="353"/>
      <c r="G51" s="231"/>
      <c r="H51" s="380"/>
      <c r="I51" s="244"/>
      <c r="J51" s="244"/>
      <c r="K51" s="244"/>
      <c r="L51" s="244"/>
      <c r="M51" s="370"/>
      <c r="N51" s="370"/>
      <c r="O51" s="370"/>
      <c r="P51" s="371" t="s">
        <v>34</v>
      </c>
      <c r="Q51" s="381"/>
      <c r="R51" s="381"/>
      <c r="S51" s="382"/>
      <c r="T51" s="387"/>
      <c r="U51" s="375"/>
      <c r="V51" s="376"/>
      <c r="W51" s="376"/>
      <c r="X51" s="376"/>
      <c r="Y51" s="376"/>
      <c r="Z51" s="376"/>
      <c r="AA51" s="377"/>
      <c r="AB51" s="375"/>
      <c r="AC51" s="376"/>
      <c r="AD51" s="376"/>
      <c r="AE51" s="376"/>
      <c r="AF51" s="376"/>
      <c r="AG51" s="376"/>
      <c r="AH51" s="377"/>
      <c r="AI51" s="375"/>
      <c r="AJ51" s="376"/>
      <c r="AK51" s="376"/>
      <c r="AL51" s="376"/>
      <c r="AM51" s="376"/>
      <c r="AN51" s="376"/>
      <c r="AO51" s="377"/>
      <c r="AP51" s="375"/>
      <c r="AQ51" s="376"/>
      <c r="AR51" s="376"/>
      <c r="AS51" s="376"/>
      <c r="AT51" s="376"/>
      <c r="AU51" s="376"/>
      <c r="AV51" s="377"/>
      <c r="AW51" s="375"/>
      <c r="AX51" s="376"/>
      <c r="AY51" s="376"/>
      <c r="AZ51" s="378"/>
      <c r="BA51" s="378"/>
      <c r="BB51" s="379"/>
      <c r="BC51" s="379"/>
      <c r="BD51" s="249"/>
      <c r="BE51" s="249"/>
      <c r="BF51" s="249"/>
      <c r="BG51" s="249"/>
      <c r="BH51" s="249"/>
    </row>
    <row r="52" customFormat="false" ht="20.25" hidden="false" customHeight="true" outlineLevel="0" collapsed="false">
      <c r="B52" s="352" t="n">
        <f aca="false">B49+1</f>
        <v>11</v>
      </c>
      <c r="C52" s="250"/>
      <c r="D52" s="250"/>
      <c r="E52" s="250"/>
      <c r="F52" s="353" t="n">
        <f aca="false">C51</f>
        <v>0</v>
      </c>
      <c r="G52" s="231"/>
      <c r="H52" s="380"/>
      <c r="I52" s="244"/>
      <c r="J52" s="244"/>
      <c r="K52" s="244"/>
      <c r="L52" s="244"/>
      <c r="M52" s="370"/>
      <c r="N52" s="370"/>
      <c r="O52" s="370"/>
      <c r="P52" s="354" t="s">
        <v>202</v>
      </c>
      <c r="Q52" s="355"/>
      <c r="R52" s="355"/>
      <c r="S52" s="356"/>
      <c r="T52" s="357"/>
      <c r="U52" s="233" t="str">
        <f aca="false">IF(U51="","",VLOOKUP(U51,'シフト記号表（勤務時間帯） (3)'!$D$6:$X$47,21,FALSE()))</f>
        <v/>
      </c>
      <c r="V52" s="234" t="str">
        <f aca="false">IF(V51="","",VLOOKUP(V51,'シフト記号表（勤務時間帯） (3)'!$D$6:$X$47,21,FALSE()))</f>
        <v/>
      </c>
      <c r="W52" s="234" t="str">
        <f aca="false">IF(W51="","",VLOOKUP(W51,'シフト記号表（勤務時間帯） (3)'!$D$6:$X$47,21,FALSE()))</f>
        <v/>
      </c>
      <c r="X52" s="234" t="str">
        <f aca="false">IF(X51="","",VLOOKUP(X51,'シフト記号表（勤務時間帯） (3)'!$D$6:$X$47,21,FALSE()))</f>
        <v/>
      </c>
      <c r="Y52" s="234" t="str">
        <f aca="false">IF(Y51="","",VLOOKUP(Y51,'シフト記号表（勤務時間帯） (3)'!$D$6:$X$47,21,FALSE()))</f>
        <v/>
      </c>
      <c r="Z52" s="234" t="str">
        <f aca="false">IF(Z51="","",VLOOKUP(Z51,'シフト記号表（勤務時間帯） (3)'!$D$6:$X$47,21,FALSE()))</f>
        <v/>
      </c>
      <c r="AA52" s="235" t="str">
        <f aca="false">IF(AA51="","",VLOOKUP(AA51,'シフト記号表（勤務時間帯） (3)'!$D$6:$X$47,21,FALSE()))</f>
        <v/>
      </c>
      <c r="AB52" s="233" t="str">
        <f aca="false">IF(AB51="","",VLOOKUP(AB51,'シフト記号表（勤務時間帯） (3)'!$D$6:$X$47,21,FALSE()))</f>
        <v/>
      </c>
      <c r="AC52" s="234" t="str">
        <f aca="false">IF(AC51="","",VLOOKUP(AC51,'シフト記号表（勤務時間帯） (3)'!$D$6:$X$47,21,FALSE()))</f>
        <v/>
      </c>
      <c r="AD52" s="234" t="str">
        <f aca="false">IF(AD51="","",VLOOKUP(AD51,'シフト記号表（勤務時間帯） (3)'!$D$6:$X$47,21,FALSE()))</f>
        <v/>
      </c>
      <c r="AE52" s="234" t="str">
        <f aca="false">IF(AE51="","",VLOOKUP(AE51,'シフト記号表（勤務時間帯） (3)'!$D$6:$X$47,21,FALSE()))</f>
        <v/>
      </c>
      <c r="AF52" s="234" t="str">
        <f aca="false">IF(AF51="","",VLOOKUP(AF51,'シフト記号表（勤務時間帯） (3)'!$D$6:$X$47,21,FALSE()))</f>
        <v/>
      </c>
      <c r="AG52" s="234" t="str">
        <f aca="false">IF(AG51="","",VLOOKUP(AG51,'シフト記号表（勤務時間帯） (3)'!$D$6:$X$47,21,FALSE()))</f>
        <v/>
      </c>
      <c r="AH52" s="235" t="str">
        <f aca="false">IF(AH51="","",VLOOKUP(AH51,'シフト記号表（勤務時間帯） (3)'!$D$6:$X$47,21,FALSE()))</f>
        <v/>
      </c>
      <c r="AI52" s="233" t="str">
        <f aca="false">IF(AI51="","",VLOOKUP(AI51,'シフト記号表（勤務時間帯） (3)'!$D$6:$X$47,21,FALSE()))</f>
        <v/>
      </c>
      <c r="AJ52" s="234" t="str">
        <f aca="false">IF(AJ51="","",VLOOKUP(AJ51,'シフト記号表（勤務時間帯） (3)'!$D$6:$X$47,21,FALSE()))</f>
        <v/>
      </c>
      <c r="AK52" s="234" t="str">
        <f aca="false">IF(AK51="","",VLOOKUP(AK51,'シフト記号表（勤務時間帯） (3)'!$D$6:$X$47,21,FALSE()))</f>
        <v/>
      </c>
      <c r="AL52" s="234" t="str">
        <f aca="false">IF(AL51="","",VLOOKUP(AL51,'シフト記号表（勤務時間帯） (3)'!$D$6:$X$47,21,FALSE()))</f>
        <v/>
      </c>
      <c r="AM52" s="234" t="str">
        <f aca="false">IF(AM51="","",VLOOKUP(AM51,'シフト記号表（勤務時間帯） (3)'!$D$6:$X$47,21,FALSE()))</f>
        <v/>
      </c>
      <c r="AN52" s="234" t="str">
        <f aca="false">IF(AN51="","",VLOOKUP(AN51,'シフト記号表（勤務時間帯） (3)'!$D$6:$X$47,21,FALSE()))</f>
        <v/>
      </c>
      <c r="AO52" s="235" t="str">
        <f aca="false">IF(AO51="","",VLOOKUP(AO51,'シフト記号表（勤務時間帯） (3)'!$D$6:$X$47,21,FALSE()))</f>
        <v/>
      </c>
      <c r="AP52" s="233" t="str">
        <f aca="false">IF(AP51="","",VLOOKUP(AP51,'シフト記号表（勤務時間帯） (3)'!$D$6:$X$47,21,FALSE()))</f>
        <v/>
      </c>
      <c r="AQ52" s="234" t="str">
        <f aca="false">IF(AQ51="","",VLOOKUP(AQ51,'シフト記号表（勤務時間帯） (3)'!$D$6:$X$47,21,FALSE()))</f>
        <v/>
      </c>
      <c r="AR52" s="234" t="str">
        <f aca="false">IF(AR51="","",VLOOKUP(AR51,'シフト記号表（勤務時間帯） (3)'!$D$6:$X$47,21,FALSE()))</f>
        <v/>
      </c>
      <c r="AS52" s="234" t="str">
        <f aca="false">IF(AS51="","",VLOOKUP(AS51,'シフト記号表（勤務時間帯） (3)'!$D$6:$X$47,21,FALSE()))</f>
        <v/>
      </c>
      <c r="AT52" s="234" t="str">
        <f aca="false">IF(AT51="","",VLOOKUP(AT51,'シフト記号表（勤務時間帯） (3)'!$D$6:$X$47,21,FALSE()))</f>
        <v/>
      </c>
      <c r="AU52" s="234" t="str">
        <f aca="false">IF(AU51="","",VLOOKUP(AU51,'シフト記号表（勤務時間帯） (3)'!$D$6:$X$47,21,FALSE()))</f>
        <v/>
      </c>
      <c r="AV52" s="235" t="str">
        <f aca="false">IF(AV51="","",VLOOKUP(AV51,'シフト記号表（勤務時間帯） (3)'!$D$6:$X$47,21,FALSE()))</f>
        <v/>
      </c>
      <c r="AW52" s="233" t="str">
        <f aca="false">IF(AW51="","",VLOOKUP(AW51,'シフト記号表（勤務時間帯） (3)'!$D$6:$X$47,21,FALSE()))</f>
        <v/>
      </c>
      <c r="AX52" s="234" t="str">
        <f aca="false">IF(AX51="","",VLOOKUP(AX51,'シフト記号表（勤務時間帯） (3)'!$D$6:$X$47,21,FALSE()))</f>
        <v/>
      </c>
      <c r="AY52" s="234" t="str">
        <f aca="false">IF(AY51="","",VLOOKUP(AY51,'シフト記号表（勤務時間帯） (3)'!$D$6:$X$47,21,FALSE()))</f>
        <v/>
      </c>
      <c r="AZ52" s="99" t="n">
        <f aca="false">IF($BC$3="４週",SUM(U52:AV52),IF($BC$3="暦月",SUM(U52:AY52),""))</f>
        <v>0</v>
      </c>
      <c r="BA52" s="99"/>
      <c r="BB52" s="100" t="n">
        <f aca="false">IF($BC$3="４週",AZ52/4,IF($BC$3="暦月",(AZ52/($BC$8/7)),""))</f>
        <v>0</v>
      </c>
      <c r="BC52" s="100"/>
      <c r="BD52" s="249"/>
      <c r="BE52" s="249"/>
      <c r="BF52" s="249"/>
      <c r="BG52" s="249"/>
      <c r="BH52" s="249"/>
    </row>
    <row r="53" customFormat="false" ht="20.25" hidden="false" customHeight="true" outlineLevel="0" collapsed="false">
      <c r="B53" s="358"/>
      <c r="C53" s="250"/>
      <c r="D53" s="250"/>
      <c r="E53" s="250"/>
      <c r="F53" s="359"/>
      <c r="G53" s="360" t="n">
        <f aca="false">C51</f>
        <v>0</v>
      </c>
      <c r="H53" s="380"/>
      <c r="I53" s="244"/>
      <c r="J53" s="244"/>
      <c r="K53" s="244"/>
      <c r="L53" s="244"/>
      <c r="M53" s="370"/>
      <c r="N53" s="370"/>
      <c r="O53" s="370"/>
      <c r="P53" s="388" t="s">
        <v>203</v>
      </c>
      <c r="Q53" s="389"/>
      <c r="R53" s="389"/>
      <c r="S53" s="390"/>
      <c r="T53" s="391"/>
      <c r="U53" s="96" t="str">
        <f aca="false">IF(U51="","",VLOOKUP(U51,'シフト記号表（勤務時間帯） (3)'!$D$6:$Z$47,23,FALSE()))</f>
        <v/>
      </c>
      <c r="V53" s="97" t="str">
        <f aca="false">IF(V51="","",VLOOKUP(V51,'シフト記号表（勤務時間帯） (3)'!$D$6:$Z$47,23,FALSE()))</f>
        <v/>
      </c>
      <c r="W53" s="97" t="str">
        <f aca="false">IF(W51="","",VLOOKUP(W51,'シフト記号表（勤務時間帯） (3)'!$D$6:$Z$47,23,FALSE()))</f>
        <v/>
      </c>
      <c r="X53" s="97" t="str">
        <f aca="false">IF(X51="","",VLOOKUP(X51,'シフト記号表（勤務時間帯） (3)'!$D$6:$Z$47,23,FALSE()))</f>
        <v/>
      </c>
      <c r="Y53" s="97" t="str">
        <f aca="false">IF(Y51="","",VLOOKUP(Y51,'シフト記号表（勤務時間帯） (3)'!$D$6:$Z$47,23,FALSE()))</f>
        <v/>
      </c>
      <c r="Z53" s="97" t="str">
        <f aca="false">IF(Z51="","",VLOOKUP(Z51,'シフト記号表（勤務時間帯） (3)'!$D$6:$Z$47,23,FALSE()))</f>
        <v/>
      </c>
      <c r="AA53" s="98" t="str">
        <f aca="false">IF(AA51="","",VLOOKUP(AA51,'シフト記号表（勤務時間帯） (3)'!$D$6:$Z$47,23,FALSE()))</f>
        <v/>
      </c>
      <c r="AB53" s="96" t="str">
        <f aca="false">IF(AB51="","",VLOOKUP(AB51,'シフト記号表（勤務時間帯） (3)'!$D$6:$Z$47,23,FALSE()))</f>
        <v/>
      </c>
      <c r="AC53" s="97" t="str">
        <f aca="false">IF(AC51="","",VLOOKUP(AC51,'シフト記号表（勤務時間帯） (3)'!$D$6:$Z$47,23,FALSE()))</f>
        <v/>
      </c>
      <c r="AD53" s="97" t="str">
        <f aca="false">IF(AD51="","",VLOOKUP(AD51,'シフト記号表（勤務時間帯） (3)'!$D$6:$Z$47,23,FALSE()))</f>
        <v/>
      </c>
      <c r="AE53" s="97" t="str">
        <f aca="false">IF(AE51="","",VLOOKUP(AE51,'シフト記号表（勤務時間帯） (3)'!$D$6:$Z$47,23,FALSE()))</f>
        <v/>
      </c>
      <c r="AF53" s="97" t="str">
        <f aca="false">IF(AF51="","",VLOOKUP(AF51,'シフト記号表（勤務時間帯） (3)'!$D$6:$Z$47,23,FALSE()))</f>
        <v/>
      </c>
      <c r="AG53" s="97" t="str">
        <f aca="false">IF(AG51="","",VLOOKUP(AG51,'シフト記号表（勤務時間帯） (3)'!$D$6:$Z$47,23,FALSE()))</f>
        <v/>
      </c>
      <c r="AH53" s="98" t="str">
        <f aca="false">IF(AH51="","",VLOOKUP(AH51,'シフト記号表（勤務時間帯） (3)'!$D$6:$Z$47,23,FALSE()))</f>
        <v/>
      </c>
      <c r="AI53" s="96" t="str">
        <f aca="false">IF(AI51="","",VLOOKUP(AI51,'シフト記号表（勤務時間帯） (3)'!$D$6:$Z$47,23,FALSE()))</f>
        <v/>
      </c>
      <c r="AJ53" s="97" t="str">
        <f aca="false">IF(AJ51="","",VLOOKUP(AJ51,'シフト記号表（勤務時間帯） (3)'!$D$6:$Z$47,23,FALSE()))</f>
        <v/>
      </c>
      <c r="AK53" s="97" t="str">
        <f aca="false">IF(AK51="","",VLOOKUP(AK51,'シフト記号表（勤務時間帯） (3)'!$D$6:$Z$47,23,FALSE()))</f>
        <v/>
      </c>
      <c r="AL53" s="97" t="str">
        <f aca="false">IF(AL51="","",VLOOKUP(AL51,'シフト記号表（勤務時間帯） (3)'!$D$6:$Z$47,23,FALSE()))</f>
        <v/>
      </c>
      <c r="AM53" s="97" t="str">
        <f aca="false">IF(AM51="","",VLOOKUP(AM51,'シフト記号表（勤務時間帯） (3)'!$D$6:$Z$47,23,FALSE()))</f>
        <v/>
      </c>
      <c r="AN53" s="97" t="str">
        <f aca="false">IF(AN51="","",VLOOKUP(AN51,'シフト記号表（勤務時間帯） (3)'!$D$6:$Z$47,23,FALSE()))</f>
        <v/>
      </c>
      <c r="AO53" s="98" t="str">
        <f aca="false">IF(AO51="","",VLOOKUP(AO51,'シフト記号表（勤務時間帯） (3)'!$D$6:$Z$47,23,FALSE()))</f>
        <v/>
      </c>
      <c r="AP53" s="96" t="str">
        <f aca="false">IF(AP51="","",VLOOKUP(AP51,'シフト記号表（勤務時間帯） (3)'!$D$6:$Z$47,23,FALSE()))</f>
        <v/>
      </c>
      <c r="AQ53" s="97" t="str">
        <f aca="false">IF(AQ51="","",VLOOKUP(AQ51,'シフト記号表（勤務時間帯） (3)'!$D$6:$Z$47,23,FALSE()))</f>
        <v/>
      </c>
      <c r="AR53" s="97" t="str">
        <f aca="false">IF(AR51="","",VLOOKUP(AR51,'シフト記号表（勤務時間帯） (3)'!$D$6:$Z$47,23,FALSE()))</f>
        <v/>
      </c>
      <c r="AS53" s="97" t="str">
        <f aca="false">IF(AS51="","",VLOOKUP(AS51,'シフト記号表（勤務時間帯） (3)'!$D$6:$Z$47,23,FALSE()))</f>
        <v/>
      </c>
      <c r="AT53" s="97" t="str">
        <f aca="false">IF(AT51="","",VLOOKUP(AT51,'シフト記号表（勤務時間帯） (3)'!$D$6:$Z$47,23,FALSE()))</f>
        <v/>
      </c>
      <c r="AU53" s="97" t="str">
        <f aca="false">IF(AU51="","",VLOOKUP(AU51,'シフト記号表（勤務時間帯） (3)'!$D$6:$Z$47,23,FALSE()))</f>
        <v/>
      </c>
      <c r="AV53" s="98" t="str">
        <f aca="false">IF(AV51="","",VLOOKUP(AV51,'シフト記号表（勤務時間帯） (3)'!$D$6:$Z$47,23,FALSE()))</f>
        <v/>
      </c>
      <c r="AW53" s="96" t="str">
        <f aca="false">IF(AW51="","",VLOOKUP(AW51,'シフト記号表（勤務時間帯） (3)'!$D$6:$Z$47,23,FALSE()))</f>
        <v/>
      </c>
      <c r="AX53" s="97" t="str">
        <f aca="false">IF(AX51="","",VLOOKUP(AX51,'シフト記号表（勤務時間帯） (3)'!$D$6:$Z$47,23,FALSE()))</f>
        <v/>
      </c>
      <c r="AY53" s="97" t="str">
        <f aca="false">IF(AY51="","",VLOOKUP(AY51,'シフト記号表（勤務時間帯） (3)'!$D$6:$Z$47,23,FALSE()))</f>
        <v/>
      </c>
      <c r="AZ53" s="365" t="n">
        <f aca="false">IF($BC$3="４週",SUM(U53:AV53),IF($BC$3="暦月",SUM(U53:AY53),""))</f>
        <v>0</v>
      </c>
      <c r="BA53" s="365"/>
      <c r="BB53" s="366" t="n">
        <f aca="false">IF($BC$3="４週",AZ53/4,IF($BC$3="暦月",(AZ53/($BC$8/7)),""))</f>
        <v>0</v>
      </c>
      <c r="BC53" s="366"/>
      <c r="BD53" s="249"/>
      <c r="BE53" s="249"/>
      <c r="BF53" s="249"/>
      <c r="BG53" s="249"/>
      <c r="BH53" s="249"/>
    </row>
    <row r="54" customFormat="false" ht="20.25" hidden="false" customHeight="true" outlineLevel="0" collapsed="false">
      <c r="B54" s="367"/>
      <c r="C54" s="250"/>
      <c r="D54" s="250"/>
      <c r="E54" s="250"/>
      <c r="F54" s="353"/>
      <c r="G54" s="231"/>
      <c r="H54" s="380"/>
      <c r="I54" s="244"/>
      <c r="J54" s="244"/>
      <c r="K54" s="244"/>
      <c r="L54" s="244"/>
      <c r="M54" s="370"/>
      <c r="N54" s="370"/>
      <c r="O54" s="370"/>
      <c r="P54" s="371" t="s">
        <v>34</v>
      </c>
      <c r="Q54" s="381"/>
      <c r="R54" s="381"/>
      <c r="S54" s="382"/>
      <c r="T54" s="387"/>
      <c r="U54" s="375"/>
      <c r="V54" s="376"/>
      <c r="W54" s="376"/>
      <c r="X54" s="376"/>
      <c r="Y54" s="376"/>
      <c r="Z54" s="376"/>
      <c r="AA54" s="377"/>
      <c r="AB54" s="375"/>
      <c r="AC54" s="376"/>
      <c r="AD54" s="376"/>
      <c r="AE54" s="376"/>
      <c r="AF54" s="376"/>
      <c r="AG54" s="376"/>
      <c r="AH54" s="377"/>
      <c r="AI54" s="375"/>
      <c r="AJ54" s="376"/>
      <c r="AK54" s="376"/>
      <c r="AL54" s="376"/>
      <c r="AM54" s="376"/>
      <c r="AN54" s="376"/>
      <c r="AO54" s="377"/>
      <c r="AP54" s="375"/>
      <c r="AQ54" s="376"/>
      <c r="AR54" s="376"/>
      <c r="AS54" s="376"/>
      <c r="AT54" s="376"/>
      <c r="AU54" s="376"/>
      <c r="AV54" s="377"/>
      <c r="AW54" s="375"/>
      <c r="AX54" s="376"/>
      <c r="AY54" s="376"/>
      <c r="AZ54" s="378"/>
      <c r="BA54" s="378"/>
      <c r="BB54" s="379"/>
      <c r="BC54" s="379"/>
      <c r="BD54" s="249"/>
      <c r="BE54" s="249"/>
      <c r="BF54" s="249"/>
      <c r="BG54" s="249"/>
      <c r="BH54" s="249"/>
    </row>
    <row r="55" customFormat="false" ht="20.25" hidden="false" customHeight="true" outlineLevel="0" collapsed="false">
      <c r="B55" s="352" t="n">
        <f aca="false">B52+1</f>
        <v>12</v>
      </c>
      <c r="C55" s="250"/>
      <c r="D55" s="250"/>
      <c r="E55" s="250"/>
      <c r="F55" s="353" t="n">
        <f aca="false">C54</f>
        <v>0</v>
      </c>
      <c r="G55" s="231"/>
      <c r="H55" s="380"/>
      <c r="I55" s="244"/>
      <c r="J55" s="244"/>
      <c r="K55" s="244"/>
      <c r="L55" s="244"/>
      <c r="M55" s="370"/>
      <c r="N55" s="370"/>
      <c r="O55" s="370"/>
      <c r="P55" s="354" t="s">
        <v>202</v>
      </c>
      <c r="Q55" s="355"/>
      <c r="R55" s="355"/>
      <c r="S55" s="356"/>
      <c r="T55" s="357"/>
      <c r="U55" s="233" t="str">
        <f aca="false">IF(U54="","",VLOOKUP(U54,'シフト記号表（勤務時間帯） (3)'!$D$6:$X$47,21,FALSE()))</f>
        <v/>
      </c>
      <c r="V55" s="234" t="str">
        <f aca="false">IF(V54="","",VLOOKUP(V54,'シフト記号表（勤務時間帯） (3)'!$D$6:$X$47,21,FALSE()))</f>
        <v/>
      </c>
      <c r="W55" s="234" t="str">
        <f aca="false">IF(W54="","",VLOOKUP(W54,'シフト記号表（勤務時間帯） (3)'!$D$6:$X$47,21,FALSE()))</f>
        <v/>
      </c>
      <c r="X55" s="234" t="str">
        <f aca="false">IF(X54="","",VLOOKUP(X54,'シフト記号表（勤務時間帯） (3)'!$D$6:$X$47,21,FALSE()))</f>
        <v/>
      </c>
      <c r="Y55" s="234" t="str">
        <f aca="false">IF(Y54="","",VLOOKUP(Y54,'シフト記号表（勤務時間帯） (3)'!$D$6:$X$47,21,FALSE()))</f>
        <v/>
      </c>
      <c r="Z55" s="234" t="str">
        <f aca="false">IF(Z54="","",VLOOKUP(Z54,'シフト記号表（勤務時間帯） (3)'!$D$6:$X$47,21,FALSE()))</f>
        <v/>
      </c>
      <c r="AA55" s="235" t="str">
        <f aca="false">IF(AA54="","",VLOOKUP(AA54,'シフト記号表（勤務時間帯） (3)'!$D$6:$X$47,21,FALSE()))</f>
        <v/>
      </c>
      <c r="AB55" s="233" t="str">
        <f aca="false">IF(AB54="","",VLOOKUP(AB54,'シフト記号表（勤務時間帯） (3)'!$D$6:$X$47,21,FALSE()))</f>
        <v/>
      </c>
      <c r="AC55" s="234" t="str">
        <f aca="false">IF(AC54="","",VLOOKUP(AC54,'シフト記号表（勤務時間帯） (3)'!$D$6:$X$47,21,FALSE()))</f>
        <v/>
      </c>
      <c r="AD55" s="234" t="str">
        <f aca="false">IF(AD54="","",VLOOKUP(AD54,'シフト記号表（勤務時間帯） (3)'!$D$6:$X$47,21,FALSE()))</f>
        <v/>
      </c>
      <c r="AE55" s="234" t="str">
        <f aca="false">IF(AE54="","",VLOOKUP(AE54,'シフト記号表（勤務時間帯） (3)'!$D$6:$X$47,21,FALSE()))</f>
        <v/>
      </c>
      <c r="AF55" s="234" t="str">
        <f aca="false">IF(AF54="","",VLOOKUP(AF54,'シフト記号表（勤務時間帯） (3)'!$D$6:$X$47,21,FALSE()))</f>
        <v/>
      </c>
      <c r="AG55" s="234" t="str">
        <f aca="false">IF(AG54="","",VLOOKUP(AG54,'シフト記号表（勤務時間帯） (3)'!$D$6:$X$47,21,FALSE()))</f>
        <v/>
      </c>
      <c r="AH55" s="235" t="str">
        <f aca="false">IF(AH54="","",VLOOKUP(AH54,'シフト記号表（勤務時間帯） (3)'!$D$6:$X$47,21,FALSE()))</f>
        <v/>
      </c>
      <c r="AI55" s="233" t="str">
        <f aca="false">IF(AI54="","",VLOOKUP(AI54,'シフト記号表（勤務時間帯） (3)'!$D$6:$X$47,21,FALSE()))</f>
        <v/>
      </c>
      <c r="AJ55" s="234" t="str">
        <f aca="false">IF(AJ54="","",VLOOKUP(AJ54,'シフト記号表（勤務時間帯） (3)'!$D$6:$X$47,21,FALSE()))</f>
        <v/>
      </c>
      <c r="AK55" s="234" t="str">
        <f aca="false">IF(AK54="","",VLOOKUP(AK54,'シフト記号表（勤務時間帯） (3)'!$D$6:$X$47,21,FALSE()))</f>
        <v/>
      </c>
      <c r="AL55" s="234" t="str">
        <f aca="false">IF(AL54="","",VLOOKUP(AL54,'シフト記号表（勤務時間帯） (3)'!$D$6:$X$47,21,FALSE()))</f>
        <v/>
      </c>
      <c r="AM55" s="234" t="str">
        <f aca="false">IF(AM54="","",VLOOKUP(AM54,'シフト記号表（勤務時間帯） (3)'!$D$6:$X$47,21,FALSE()))</f>
        <v/>
      </c>
      <c r="AN55" s="234" t="str">
        <f aca="false">IF(AN54="","",VLOOKUP(AN54,'シフト記号表（勤務時間帯） (3)'!$D$6:$X$47,21,FALSE()))</f>
        <v/>
      </c>
      <c r="AO55" s="235" t="str">
        <f aca="false">IF(AO54="","",VLOOKUP(AO54,'シフト記号表（勤務時間帯） (3)'!$D$6:$X$47,21,FALSE()))</f>
        <v/>
      </c>
      <c r="AP55" s="233" t="str">
        <f aca="false">IF(AP54="","",VLOOKUP(AP54,'シフト記号表（勤務時間帯） (3)'!$D$6:$X$47,21,FALSE()))</f>
        <v/>
      </c>
      <c r="AQ55" s="234" t="str">
        <f aca="false">IF(AQ54="","",VLOOKUP(AQ54,'シフト記号表（勤務時間帯） (3)'!$D$6:$X$47,21,FALSE()))</f>
        <v/>
      </c>
      <c r="AR55" s="234" t="str">
        <f aca="false">IF(AR54="","",VLOOKUP(AR54,'シフト記号表（勤務時間帯） (3)'!$D$6:$X$47,21,FALSE()))</f>
        <v/>
      </c>
      <c r="AS55" s="234" t="str">
        <f aca="false">IF(AS54="","",VLOOKUP(AS54,'シフト記号表（勤務時間帯） (3)'!$D$6:$X$47,21,FALSE()))</f>
        <v/>
      </c>
      <c r="AT55" s="234" t="str">
        <f aca="false">IF(AT54="","",VLOOKUP(AT54,'シフト記号表（勤務時間帯） (3)'!$D$6:$X$47,21,FALSE()))</f>
        <v/>
      </c>
      <c r="AU55" s="234" t="str">
        <f aca="false">IF(AU54="","",VLOOKUP(AU54,'シフト記号表（勤務時間帯） (3)'!$D$6:$X$47,21,FALSE()))</f>
        <v/>
      </c>
      <c r="AV55" s="235" t="str">
        <f aca="false">IF(AV54="","",VLOOKUP(AV54,'シフト記号表（勤務時間帯） (3)'!$D$6:$X$47,21,FALSE()))</f>
        <v/>
      </c>
      <c r="AW55" s="233" t="str">
        <f aca="false">IF(AW54="","",VLOOKUP(AW54,'シフト記号表（勤務時間帯） (3)'!$D$6:$X$47,21,FALSE()))</f>
        <v/>
      </c>
      <c r="AX55" s="234" t="str">
        <f aca="false">IF(AX54="","",VLOOKUP(AX54,'シフト記号表（勤務時間帯） (3)'!$D$6:$X$47,21,FALSE()))</f>
        <v/>
      </c>
      <c r="AY55" s="234" t="str">
        <f aca="false">IF(AY54="","",VLOOKUP(AY54,'シフト記号表（勤務時間帯） (3)'!$D$6:$X$47,21,FALSE()))</f>
        <v/>
      </c>
      <c r="AZ55" s="99" t="n">
        <f aca="false">IF($BC$3="４週",SUM(U55:AV55),IF($BC$3="暦月",SUM(U55:AY55),""))</f>
        <v>0</v>
      </c>
      <c r="BA55" s="99"/>
      <c r="BB55" s="100" t="n">
        <f aca="false">IF($BC$3="４週",AZ55/4,IF($BC$3="暦月",(AZ55/($BC$8/7)),""))</f>
        <v>0</v>
      </c>
      <c r="BC55" s="100"/>
      <c r="BD55" s="249"/>
      <c r="BE55" s="249"/>
      <c r="BF55" s="249"/>
      <c r="BG55" s="249"/>
      <c r="BH55" s="249"/>
    </row>
    <row r="56" customFormat="false" ht="20.25" hidden="false" customHeight="true" outlineLevel="0" collapsed="false">
      <c r="B56" s="358"/>
      <c r="C56" s="250"/>
      <c r="D56" s="250"/>
      <c r="E56" s="250"/>
      <c r="F56" s="359"/>
      <c r="G56" s="360" t="n">
        <f aca="false">C54</f>
        <v>0</v>
      </c>
      <c r="H56" s="380"/>
      <c r="I56" s="244"/>
      <c r="J56" s="244"/>
      <c r="K56" s="244"/>
      <c r="L56" s="244"/>
      <c r="M56" s="370"/>
      <c r="N56" s="370"/>
      <c r="O56" s="370"/>
      <c r="P56" s="388" t="s">
        <v>203</v>
      </c>
      <c r="Q56" s="389"/>
      <c r="R56" s="389"/>
      <c r="S56" s="390"/>
      <c r="T56" s="391"/>
      <c r="U56" s="96" t="str">
        <f aca="false">IF(U54="","",VLOOKUP(U54,'シフト記号表（勤務時間帯） (3)'!$D$6:$Z$47,23,FALSE()))</f>
        <v/>
      </c>
      <c r="V56" s="97" t="str">
        <f aca="false">IF(V54="","",VLOOKUP(V54,'シフト記号表（勤務時間帯） (3)'!$D$6:$Z$47,23,FALSE()))</f>
        <v/>
      </c>
      <c r="W56" s="97" t="str">
        <f aca="false">IF(W54="","",VLOOKUP(W54,'シフト記号表（勤務時間帯） (3)'!$D$6:$Z$47,23,FALSE()))</f>
        <v/>
      </c>
      <c r="X56" s="97" t="str">
        <f aca="false">IF(X54="","",VLOOKUP(X54,'シフト記号表（勤務時間帯） (3)'!$D$6:$Z$47,23,FALSE()))</f>
        <v/>
      </c>
      <c r="Y56" s="97" t="str">
        <f aca="false">IF(Y54="","",VLOOKUP(Y54,'シフト記号表（勤務時間帯） (3)'!$D$6:$Z$47,23,FALSE()))</f>
        <v/>
      </c>
      <c r="Z56" s="97" t="str">
        <f aca="false">IF(Z54="","",VLOOKUP(Z54,'シフト記号表（勤務時間帯） (3)'!$D$6:$Z$47,23,FALSE()))</f>
        <v/>
      </c>
      <c r="AA56" s="98" t="str">
        <f aca="false">IF(AA54="","",VLOOKUP(AA54,'シフト記号表（勤務時間帯） (3)'!$D$6:$Z$47,23,FALSE()))</f>
        <v/>
      </c>
      <c r="AB56" s="96" t="str">
        <f aca="false">IF(AB54="","",VLOOKUP(AB54,'シフト記号表（勤務時間帯） (3)'!$D$6:$Z$47,23,FALSE()))</f>
        <v/>
      </c>
      <c r="AC56" s="97" t="str">
        <f aca="false">IF(AC54="","",VLOOKUP(AC54,'シフト記号表（勤務時間帯） (3)'!$D$6:$Z$47,23,FALSE()))</f>
        <v/>
      </c>
      <c r="AD56" s="97" t="str">
        <f aca="false">IF(AD54="","",VLOOKUP(AD54,'シフト記号表（勤務時間帯） (3)'!$D$6:$Z$47,23,FALSE()))</f>
        <v/>
      </c>
      <c r="AE56" s="97" t="str">
        <f aca="false">IF(AE54="","",VLOOKUP(AE54,'シフト記号表（勤務時間帯） (3)'!$D$6:$Z$47,23,FALSE()))</f>
        <v/>
      </c>
      <c r="AF56" s="97" t="str">
        <f aca="false">IF(AF54="","",VLOOKUP(AF54,'シフト記号表（勤務時間帯） (3)'!$D$6:$Z$47,23,FALSE()))</f>
        <v/>
      </c>
      <c r="AG56" s="97" t="str">
        <f aca="false">IF(AG54="","",VLOOKUP(AG54,'シフト記号表（勤務時間帯） (3)'!$D$6:$Z$47,23,FALSE()))</f>
        <v/>
      </c>
      <c r="AH56" s="98" t="str">
        <f aca="false">IF(AH54="","",VLOOKUP(AH54,'シフト記号表（勤務時間帯） (3)'!$D$6:$Z$47,23,FALSE()))</f>
        <v/>
      </c>
      <c r="AI56" s="96" t="str">
        <f aca="false">IF(AI54="","",VLOOKUP(AI54,'シフト記号表（勤務時間帯） (3)'!$D$6:$Z$47,23,FALSE()))</f>
        <v/>
      </c>
      <c r="AJ56" s="97" t="str">
        <f aca="false">IF(AJ54="","",VLOOKUP(AJ54,'シフト記号表（勤務時間帯） (3)'!$D$6:$Z$47,23,FALSE()))</f>
        <v/>
      </c>
      <c r="AK56" s="97" t="str">
        <f aca="false">IF(AK54="","",VLOOKUP(AK54,'シフト記号表（勤務時間帯） (3)'!$D$6:$Z$47,23,FALSE()))</f>
        <v/>
      </c>
      <c r="AL56" s="97" t="str">
        <f aca="false">IF(AL54="","",VLOOKUP(AL54,'シフト記号表（勤務時間帯） (3)'!$D$6:$Z$47,23,FALSE()))</f>
        <v/>
      </c>
      <c r="AM56" s="97" t="str">
        <f aca="false">IF(AM54="","",VLOOKUP(AM54,'シフト記号表（勤務時間帯） (3)'!$D$6:$Z$47,23,FALSE()))</f>
        <v/>
      </c>
      <c r="AN56" s="97" t="str">
        <f aca="false">IF(AN54="","",VLOOKUP(AN54,'シフト記号表（勤務時間帯） (3)'!$D$6:$Z$47,23,FALSE()))</f>
        <v/>
      </c>
      <c r="AO56" s="98" t="str">
        <f aca="false">IF(AO54="","",VLOOKUP(AO54,'シフト記号表（勤務時間帯） (3)'!$D$6:$Z$47,23,FALSE()))</f>
        <v/>
      </c>
      <c r="AP56" s="96" t="str">
        <f aca="false">IF(AP54="","",VLOOKUP(AP54,'シフト記号表（勤務時間帯） (3)'!$D$6:$Z$47,23,FALSE()))</f>
        <v/>
      </c>
      <c r="AQ56" s="97" t="str">
        <f aca="false">IF(AQ54="","",VLOOKUP(AQ54,'シフト記号表（勤務時間帯） (3)'!$D$6:$Z$47,23,FALSE()))</f>
        <v/>
      </c>
      <c r="AR56" s="97" t="str">
        <f aca="false">IF(AR54="","",VLOOKUP(AR54,'シフト記号表（勤務時間帯） (3)'!$D$6:$Z$47,23,FALSE()))</f>
        <v/>
      </c>
      <c r="AS56" s="97" t="str">
        <f aca="false">IF(AS54="","",VLOOKUP(AS54,'シフト記号表（勤務時間帯） (3)'!$D$6:$Z$47,23,FALSE()))</f>
        <v/>
      </c>
      <c r="AT56" s="97" t="str">
        <f aca="false">IF(AT54="","",VLOOKUP(AT54,'シフト記号表（勤務時間帯） (3)'!$D$6:$Z$47,23,FALSE()))</f>
        <v/>
      </c>
      <c r="AU56" s="97" t="str">
        <f aca="false">IF(AU54="","",VLOOKUP(AU54,'シフト記号表（勤務時間帯） (3)'!$D$6:$Z$47,23,FALSE()))</f>
        <v/>
      </c>
      <c r="AV56" s="98" t="str">
        <f aca="false">IF(AV54="","",VLOOKUP(AV54,'シフト記号表（勤務時間帯） (3)'!$D$6:$Z$47,23,FALSE()))</f>
        <v/>
      </c>
      <c r="AW56" s="96" t="str">
        <f aca="false">IF(AW54="","",VLOOKUP(AW54,'シフト記号表（勤務時間帯） (3)'!$D$6:$Z$47,23,FALSE()))</f>
        <v/>
      </c>
      <c r="AX56" s="97" t="str">
        <f aca="false">IF(AX54="","",VLOOKUP(AX54,'シフト記号表（勤務時間帯） (3)'!$D$6:$Z$47,23,FALSE()))</f>
        <v/>
      </c>
      <c r="AY56" s="97" t="str">
        <f aca="false">IF(AY54="","",VLOOKUP(AY54,'シフト記号表（勤務時間帯） (3)'!$D$6:$Z$47,23,FALSE()))</f>
        <v/>
      </c>
      <c r="AZ56" s="365" t="n">
        <f aca="false">IF($BC$3="４週",SUM(U56:AV56),IF($BC$3="暦月",SUM(U56:AY56),""))</f>
        <v>0</v>
      </c>
      <c r="BA56" s="365"/>
      <c r="BB56" s="366" t="n">
        <f aca="false">IF($BC$3="４週",AZ56/4,IF($BC$3="暦月",(AZ56/($BC$8/7)),""))</f>
        <v>0</v>
      </c>
      <c r="BC56" s="366"/>
      <c r="BD56" s="249"/>
      <c r="BE56" s="249"/>
      <c r="BF56" s="249"/>
      <c r="BG56" s="249"/>
      <c r="BH56" s="249"/>
    </row>
    <row r="57" customFormat="false" ht="20.25" hidden="false" customHeight="true" outlineLevel="0" collapsed="false">
      <c r="B57" s="367"/>
      <c r="C57" s="250"/>
      <c r="D57" s="250"/>
      <c r="E57" s="250"/>
      <c r="F57" s="353"/>
      <c r="G57" s="231"/>
      <c r="H57" s="380"/>
      <c r="I57" s="244"/>
      <c r="J57" s="244"/>
      <c r="K57" s="244"/>
      <c r="L57" s="244"/>
      <c r="M57" s="370"/>
      <c r="N57" s="370"/>
      <c r="O57" s="370"/>
      <c r="P57" s="371" t="s">
        <v>34</v>
      </c>
      <c r="Q57" s="381"/>
      <c r="R57" s="381"/>
      <c r="S57" s="382"/>
      <c r="T57" s="387"/>
      <c r="U57" s="375"/>
      <c r="V57" s="376"/>
      <c r="W57" s="376"/>
      <c r="X57" s="376"/>
      <c r="Y57" s="376"/>
      <c r="Z57" s="376"/>
      <c r="AA57" s="377"/>
      <c r="AB57" s="375"/>
      <c r="AC57" s="376"/>
      <c r="AD57" s="376"/>
      <c r="AE57" s="376"/>
      <c r="AF57" s="376"/>
      <c r="AG57" s="376"/>
      <c r="AH57" s="377"/>
      <c r="AI57" s="375"/>
      <c r="AJ57" s="376"/>
      <c r="AK57" s="376"/>
      <c r="AL57" s="376"/>
      <c r="AM57" s="376"/>
      <c r="AN57" s="376"/>
      <c r="AO57" s="377"/>
      <c r="AP57" s="375"/>
      <c r="AQ57" s="376"/>
      <c r="AR57" s="376"/>
      <c r="AS57" s="376"/>
      <c r="AT57" s="376"/>
      <c r="AU57" s="376"/>
      <c r="AV57" s="377"/>
      <c r="AW57" s="375"/>
      <c r="AX57" s="376"/>
      <c r="AY57" s="376"/>
      <c r="AZ57" s="378"/>
      <c r="BA57" s="378"/>
      <c r="BB57" s="379"/>
      <c r="BC57" s="379"/>
      <c r="BD57" s="249"/>
      <c r="BE57" s="249"/>
      <c r="BF57" s="249"/>
      <c r="BG57" s="249"/>
      <c r="BH57" s="249"/>
    </row>
    <row r="58" customFormat="false" ht="20.25" hidden="false" customHeight="true" outlineLevel="0" collapsed="false">
      <c r="B58" s="352" t="n">
        <f aca="false">B55+1</f>
        <v>13</v>
      </c>
      <c r="C58" s="250"/>
      <c r="D58" s="250"/>
      <c r="E58" s="250"/>
      <c r="F58" s="353" t="n">
        <f aca="false">C57</f>
        <v>0</v>
      </c>
      <c r="G58" s="231"/>
      <c r="H58" s="380"/>
      <c r="I58" s="244"/>
      <c r="J58" s="244"/>
      <c r="K58" s="244"/>
      <c r="L58" s="244"/>
      <c r="M58" s="370"/>
      <c r="N58" s="370"/>
      <c r="O58" s="370"/>
      <c r="P58" s="354" t="s">
        <v>202</v>
      </c>
      <c r="Q58" s="355"/>
      <c r="R58" s="355"/>
      <c r="S58" s="356"/>
      <c r="T58" s="357"/>
      <c r="U58" s="233" t="str">
        <f aca="false">IF(U57="","",VLOOKUP(U57,'シフト記号表（勤務時間帯） (3)'!$D$6:$X$47,21,FALSE()))</f>
        <v/>
      </c>
      <c r="V58" s="234" t="str">
        <f aca="false">IF(V57="","",VLOOKUP(V57,'シフト記号表（勤務時間帯） (3)'!$D$6:$X$47,21,FALSE()))</f>
        <v/>
      </c>
      <c r="W58" s="234" t="str">
        <f aca="false">IF(W57="","",VLOOKUP(W57,'シフト記号表（勤務時間帯） (3)'!$D$6:$X$47,21,FALSE()))</f>
        <v/>
      </c>
      <c r="X58" s="234" t="str">
        <f aca="false">IF(X57="","",VLOOKUP(X57,'シフト記号表（勤務時間帯） (3)'!$D$6:$X$47,21,FALSE()))</f>
        <v/>
      </c>
      <c r="Y58" s="234" t="str">
        <f aca="false">IF(Y57="","",VLOOKUP(Y57,'シフト記号表（勤務時間帯） (3)'!$D$6:$X$47,21,FALSE()))</f>
        <v/>
      </c>
      <c r="Z58" s="234" t="str">
        <f aca="false">IF(Z57="","",VLOOKUP(Z57,'シフト記号表（勤務時間帯） (3)'!$D$6:$X$47,21,FALSE()))</f>
        <v/>
      </c>
      <c r="AA58" s="235" t="str">
        <f aca="false">IF(AA57="","",VLOOKUP(AA57,'シフト記号表（勤務時間帯） (3)'!$D$6:$X$47,21,FALSE()))</f>
        <v/>
      </c>
      <c r="AB58" s="233" t="str">
        <f aca="false">IF(AB57="","",VLOOKUP(AB57,'シフト記号表（勤務時間帯） (3)'!$D$6:$X$47,21,FALSE()))</f>
        <v/>
      </c>
      <c r="AC58" s="234" t="str">
        <f aca="false">IF(AC57="","",VLOOKUP(AC57,'シフト記号表（勤務時間帯） (3)'!$D$6:$X$47,21,FALSE()))</f>
        <v/>
      </c>
      <c r="AD58" s="234" t="str">
        <f aca="false">IF(AD57="","",VLOOKUP(AD57,'シフト記号表（勤務時間帯） (3)'!$D$6:$X$47,21,FALSE()))</f>
        <v/>
      </c>
      <c r="AE58" s="234" t="str">
        <f aca="false">IF(AE57="","",VLOOKUP(AE57,'シフト記号表（勤務時間帯） (3)'!$D$6:$X$47,21,FALSE()))</f>
        <v/>
      </c>
      <c r="AF58" s="234" t="str">
        <f aca="false">IF(AF57="","",VLOOKUP(AF57,'シフト記号表（勤務時間帯） (3)'!$D$6:$X$47,21,FALSE()))</f>
        <v/>
      </c>
      <c r="AG58" s="234" t="str">
        <f aca="false">IF(AG57="","",VLOOKUP(AG57,'シフト記号表（勤務時間帯） (3)'!$D$6:$X$47,21,FALSE()))</f>
        <v/>
      </c>
      <c r="AH58" s="235" t="str">
        <f aca="false">IF(AH57="","",VLOOKUP(AH57,'シフト記号表（勤務時間帯） (3)'!$D$6:$X$47,21,FALSE()))</f>
        <v/>
      </c>
      <c r="AI58" s="233" t="str">
        <f aca="false">IF(AI57="","",VLOOKUP(AI57,'シフト記号表（勤務時間帯） (3)'!$D$6:$X$47,21,FALSE()))</f>
        <v/>
      </c>
      <c r="AJ58" s="234" t="str">
        <f aca="false">IF(AJ57="","",VLOOKUP(AJ57,'シフト記号表（勤務時間帯） (3)'!$D$6:$X$47,21,FALSE()))</f>
        <v/>
      </c>
      <c r="AK58" s="234" t="str">
        <f aca="false">IF(AK57="","",VLOOKUP(AK57,'シフト記号表（勤務時間帯） (3)'!$D$6:$X$47,21,FALSE()))</f>
        <v/>
      </c>
      <c r="AL58" s="234" t="str">
        <f aca="false">IF(AL57="","",VLOOKUP(AL57,'シフト記号表（勤務時間帯） (3)'!$D$6:$X$47,21,FALSE()))</f>
        <v/>
      </c>
      <c r="AM58" s="234" t="str">
        <f aca="false">IF(AM57="","",VLOOKUP(AM57,'シフト記号表（勤務時間帯） (3)'!$D$6:$X$47,21,FALSE()))</f>
        <v/>
      </c>
      <c r="AN58" s="234" t="str">
        <f aca="false">IF(AN57="","",VLOOKUP(AN57,'シフト記号表（勤務時間帯） (3)'!$D$6:$X$47,21,FALSE()))</f>
        <v/>
      </c>
      <c r="AO58" s="235" t="str">
        <f aca="false">IF(AO57="","",VLOOKUP(AO57,'シフト記号表（勤務時間帯） (3)'!$D$6:$X$47,21,FALSE()))</f>
        <v/>
      </c>
      <c r="AP58" s="233" t="str">
        <f aca="false">IF(AP57="","",VLOOKUP(AP57,'シフト記号表（勤務時間帯） (3)'!$D$6:$X$47,21,FALSE()))</f>
        <v/>
      </c>
      <c r="AQ58" s="234" t="str">
        <f aca="false">IF(AQ57="","",VLOOKUP(AQ57,'シフト記号表（勤務時間帯） (3)'!$D$6:$X$47,21,FALSE()))</f>
        <v/>
      </c>
      <c r="AR58" s="234" t="str">
        <f aca="false">IF(AR57="","",VLOOKUP(AR57,'シフト記号表（勤務時間帯） (3)'!$D$6:$X$47,21,FALSE()))</f>
        <v/>
      </c>
      <c r="AS58" s="234" t="str">
        <f aca="false">IF(AS57="","",VLOOKUP(AS57,'シフト記号表（勤務時間帯） (3)'!$D$6:$X$47,21,FALSE()))</f>
        <v/>
      </c>
      <c r="AT58" s="234" t="str">
        <f aca="false">IF(AT57="","",VLOOKUP(AT57,'シフト記号表（勤務時間帯） (3)'!$D$6:$X$47,21,FALSE()))</f>
        <v/>
      </c>
      <c r="AU58" s="234" t="str">
        <f aca="false">IF(AU57="","",VLOOKUP(AU57,'シフト記号表（勤務時間帯） (3)'!$D$6:$X$47,21,FALSE()))</f>
        <v/>
      </c>
      <c r="AV58" s="235" t="str">
        <f aca="false">IF(AV57="","",VLOOKUP(AV57,'シフト記号表（勤務時間帯） (3)'!$D$6:$X$47,21,FALSE()))</f>
        <v/>
      </c>
      <c r="AW58" s="233" t="str">
        <f aca="false">IF(AW57="","",VLOOKUP(AW57,'シフト記号表（勤務時間帯） (3)'!$D$6:$X$47,21,FALSE()))</f>
        <v/>
      </c>
      <c r="AX58" s="234" t="str">
        <f aca="false">IF(AX57="","",VLOOKUP(AX57,'シフト記号表（勤務時間帯） (3)'!$D$6:$X$47,21,FALSE()))</f>
        <v/>
      </c>
      <c r="AY58" s="234" t="str">
        <f aca="false">IF(AY57="","",VLOOKUP(AY57,'シフト記号表（勤務時間帯） (3)'!$D$6:$X$47,21,FALSE()))</f>
        <v/>
      </c>
      <c r="AZ58" s="99" t="n">
        <f aca="false">IF($BC$3="４週",SUM(U58:AV58),IF($BC$3="暦月",SUM(U58:AY58),""))</f>
        <v>0</v>
      </c>
      <c r="BA58" s="99"/>
      <c r="BB58" s="100" t="n">
        <f aca="false">IF($BC$3="４週",AZ58/4,IF($BC$3="暦月",(AZ58/($BC$8/7)),""))</f>
        <v>0</v>
      </c>
      <c r="BC58" s="100"/>
      <c r="BD58" s="249"/>
      <c r="BE58" s="249"/>
      <c r="BF58" s="249"/>
      <c r="BG58" s="249"/>
      <c r="BH58" s="249"/>
    </row>
    <row r="59" customFormat="false" ht="20.25" hidden="false" customHeight="true" outlineLevel="0" collapsed="false">
      <c r="B59" s="358"/>
      <c r="C59" s="250"/>
      <c r="D59" s="250"/>
      <c r="E59" s="250"/>
      <c r="F59" s="359"/>
      <c r="G59" s="360" t="n">
        <f aca="false">C57</f>
        <v>0</v>
      </c>
      <c r="H59" s="380"/>
      <c r="I59" s="244"/>
      <c r="J59" s="244"/>
      <c r="K59" s="244"/>
      <c r="L59" s="244"/>
      <c r="M59" s="370"/>
      <c r="N59" s="370"/>
      <c r="O59" s="370"/>
      <c r="P59" s="388" t="s">
        <v>203</v>
      </c>
      <c r="Q59" s="389"/>
      <c r="R59" s="389"/>
      <c r="S59" s="390"/>
      <c r="T59" s="391"/>
      <c r="U59" s="96" t="str">
        <f aca="false">IF(U57="","",VLOOKUP(U57,'シフト記号表（勤務時間帯） (3)'!$D$6:$Z$47,23,FALSE()))</f>
        <v/>
      </c>
      <c r="V59" s="97" t="str">
        <f aca="false">IF(V57="","",VLOOKUP(V57,'シフト記号表（勤務時間帯） (3)'!$D$6:$Z$47,23,FALSE()))</f>
        <v/>
      </c>
      <c r="W59" s="97" t="str">
        <f aca="false">IF(W57="","",VLOOKUP(W57,'シフト記号表（勤務時間帯） (3)'!$D$6:$Z$47,23,FALSE()))</f>
        <v/>
      </c>
      <c r="X59" s="97" t="str">
        <f aca="false">IF(X57="","",VLOOKUP(X57,'シフト記号表（勤務時間帯） (3)'!$D$6:$Z$47,23,FALSE()))</f>
        <v/>
      </c>
      <c r="Y59" s="97" t="str">
        <f aca="false">IF(Y57="","",VLOOKUP(Y57,'シフト記号表（勤務時間帯） (3)'!$D$6:$Z$47,23,FALSE()))</f>
        <v/>
      </c>
      <c r="Z59" s="97" t="str">
        <f aca="false">IF(Z57="","",VLOOKUP(Z57,'シフト記号表（勤務時間帯） (3)'!$D$6:$Z$47,23,FALSE()))</f>
        <v/>
      </c>
      <c r="AA59" s="98" t="str">
        <f aca="false">IF(AA57="","",VLOOKUP(AA57,'シフト記号表（勤務時間帯） (3)'!$D$6:$Z$47,23,FALSE()))</f>
        <v/>
      </c>
      <c r="AB59" s="96" t="str">
        <f aca="false">IF(AB57="","",VLOOKUP(AB57,'シフト記号表（勤務時間帯） (3)'!$D$6:$Z$47,23,FALSE()))</f>
        <v/>
      </c>
      <c r="AC59" s="97" t="str">
        <f aca="false">IF(AC57="","",VLOOKUP(AC57,'シフト記号表（勤務時間帯） (3)'!$D$6:$Z$47,23,FALSE()))</f>
        <v/>
      </c>
      <c r="AD59" s="97" t="str">
        <f aca="false">IF(AD57="","",VLOOKUP(AD57,'シフト記号表（勤務時間帯） (3)'!$D$6:$Z$47,23,FALSE()))</f>
        <v/>
      </c>
      <c r="AE59" s="97" t="str">
        <f aca="false">IF(AE57="","",VLOOKUP(AE57,'シフト記号表（勤務時間帯） (3)'!$D$6:$Z$47,23,FALSE()))</f>
        <v/>
      </c>
      <c r="AF59" s="97" t="str">
        <f aca="false">IF(AF57="","",VLOOKUP(AF57,'シフト記号表（勤務時間帯） (3)'!$D$6:$Z$47,23,FALSE()))</f>
        <v/>
      </c>
      <c r="AG59" s="97" t="str">
        <f aca="false">IF(AG57="","",VLOOKUP(AG57,'シフト記号表（勤務時間帯） (3)'!$D$6:$Z$47,23,FALSE()))</f>
        <v/>
      </c>
      <c r="AH59" s="98" t="str">
        <f aca="false">IF(AH57="","",VLOOKUP(AH57,'シフト記号表（勤務時間帯） (3)'!$D$6:$Z$47,23,FALSE()))</f>
        <v/>
      </c>
      <c r="AI59" s="96" t="str">
        <f aca="false">IF(AI57="","",VLOOKUP(AI57,'シフト記号表（勤務時間帯） (3)'!$D$6:$Z$47,23,FALSE()))</f>
        <v/>
      </c>
      <c r="AJ59" s="97" t="str">
        <f aca="false">IF(AJ57="","",VLOOKUP(AJ57,'シフト記号表（勤務時間帯） (3)'!$D$6:$Z$47,23,FALSE()))</f>
        <v/>
      </c>
      <c r="AK59" s="97" t="str">
        <f aca="false">IF(AK57="","",VLOOKUP(AK57,'シフト記号表（勤務時間帯） (3)'!$D$6:$Z$47,23,FALSE()))</f>
        <v/>
      </c>
      <c r="AL59" s="97" t="str">
        <f aca="false">IF(AL57="","",VLOOKUP(AL57,'シフト記号表（勤務時間帯） (3)'!$D$6:$Z$47,23,FALSE()))</f>
        <v/>
      </c>
      <c r="AM59" s="97" t="str">
        <f aca="false">IF(AM57="","",VLOOKUP(AM57,'シフト記号表（勤務時間帯） (3)'!$D$6:$Z$47,23,FALSE()))</f>
        <v/>
      </c>
      <c r="AN59" s="97" t="str">
        <f aca="false">IF(AN57="","",VLOOKUP(AN57,'シフト記号表（勤務時間帯） (3)'!$D$6:$Z$47,23,FALSE()))</f>
        <v/>
      </c>
      <c r="AO59" s="98" t="str">
        <f aca="false">IF(AO57="","",VLOOKUP(AO57,'シフト記号表（勤務時間帯） (3)'!$D$6:$Z$47,23,FALSE()))</f>
        <v/>
      </c>
      <c r="AP59" s="96" t="str">
        <f aca="false">IF(AP57="","",VLOOKUP(AP57,'シフト記号表（勤務時間帯） (3)'!$D$6:$Z$47,23,FALSE()))</f>
        <v/>
      </c>
      <c r="AQ59" s="97" t="str">
        <f aca="false">IF(AQ57="","",VLOOKUP(AQ57,'シフト記号表（勤務時間帯） (3)'!$D$6:$Z$47,23,FALSE()))</f>
        <v/>
      </c>
      <c r="AR59" s="97" t="str">
        <f aca="false">IF(AR57="","",VLOOKUP(AR57,'シフト記号表（勤務時間帯） (3)'!$D$6:$Z$47,23,FALSE()))</f>
        <v/>
      </c>
      <c r="AS59" s="97" t="str">
        <f aca="false">IF(AS57="","",VLOOKUP(AS57,'シフト記号表（勤務時間帯） (3)'!$D$6:$Z$47,23,FALSE()))</f>
        <v/>
      </c>
      <c r="AT59" s="97" t="str">
        <f aca="false">IF(AT57="","",VLOOKUP(AT57,'シフト記号表（勤務時間帯） (3)'!$D$6:$Z$47,23,FALSE()))</f>
        <v/>
      </c>
      <c r="AU59" s="97" t="str">
        <f aca="false">IF(AU57="","",VLOOKUP(AU57,'シフト記号表（勤務時間帯） (3)'!$D$6:$Z$47,23,FALSE()))</f>
        <v/>
      </c>
      <c r="AV59" s="98" t="str">
        <f aca="false">IF(AV57="","",VLOOKUP(AV57,'シフト記号表（勤務時間帯） (3)'!$D$6:$Z$47,23,FALSE()))</f>
        <v/>
      </c>
      <c r="AW59" s="96" t="str">
        <f aca="false">IF(AW57="","",VLOOKUP(AW57,'シフト記号表（勤務時間帯） (3)'!$D$6:$Z$47,23,FALSE()))</f>
        <v/>
      </c>
      <c r="AX59" s="97" t="str">
        <f aca="false">IF(AX57="","",VLOOKUP(AX57,'シフト記号表（勤務時間帯） (3)'!$D$6:$Z$47,23,FALSE()))</f>
        <v/>
      </c>
      <c r="AY59" s="97" t="str">
        <f aca="false">IF(AY57="","",VLOOKUP(AY57,'シフト記号表（勤務時間帯） (3)'!$D$6:$Z$47,23,FALSE()))</f>
        <v/>
      </c>
      <c r="AZ59" s="365" t="n">
        <f aca="false">IF($BC$3="４週",SUM(U59:AV59),IF($BC$3="暦月",SUM(U59:AY59),""))</f>
        <v>0</v>
      </c>
      <c r="BA59" s="365"/>
      <c r="BB59" s="366" t="n">
        <f aca="false">IF($BC$3="４週",AZ59/4,IF($BC$3="暦月",(AZ59/($BC$8/7)),""))</f>
        <v>0</v>
      </c>
      <c r="BC59" s="366"/>
      <c r="BD59" s="249"/>
      <c r="BE59" s="249"/>
      <c r="BF59" s="249"/>
      <c r="BG59" s="249"/>
      <c r="BH59" s="249"/>
    </row>
    <row r="60" customFormat="false" ht="20.25" hidden="false" customHeight="true" outlineLevel="0" collapsed="false">
      <c r="B60" s="367"/>
      <c r="C60" s="250"/>
      <c r="D60" s="250"/>
      <c r="E60" s="250"/>
      <c r="F60" s="353"/>
      <c r="G60" s="231"/>
      <c r="H60" s="380"/>
      <c r="I60" s="244"/>
      <c r="J60" s="244"/>
      <c r="K60" s="244"/>
      <c r="L60" s="244"/>
      <c r="M60" s="370"/>
      <c r="N60" s="370"/>
      <c r="O60" s="370"/>
      <c r="P60" s="371" t="s">
        <v>34</v>
      </c>
      <c r="Q60" s="381"/>
      <c r="R60" s="381"/>
      <c r="S60" s="382"/>
      <c r="T60" s="387"/>
      <c r="U60" s="375"/>
      <c r="V60" s="376"/>
      <c r="W60" s="376"/>
      <c r="X60" s="376"/>
      <c r="Y60" s="376"/>
      <c r="Z60" s="376"/>
      <c r="AA60" s="377"/>
      <c r="AB60" s="375"/>
      <c r="AC60" s="376"/>
      <c r="AD60" s="376"/>
      <c r="AE60" s="376"/>
      <c r="AF60" s="376"/>
      <c r="AG60" s="376"/>
      <c r="AH60" s="377"/>
      <c r="AI60" s="375"/>
      <c r="AJ60" s="376"/>
      <c r="AK60" s="376"/>
      <c r="AL60" s="376"/>
      <c r="AM60" s="376"/>
      <c r="AN60" s="376"/>
      <c r="AO60" s="377"/>
      <c r="AP60" s="375"/>
      <c r="AQ60" s="376"/>
      <c r="AR60" s="376"/>
      <c r="AS60" s="376"/>
      <c r="AT60" s="376"/>
      <c r="AU60" s="376"/>
      <c r="AV60" s="377"/>
      <c r="AW60" s="375"/>
      <c r="AX60" s="376"/>
      <c r="AY60" s="376"/>
      <c r="AZ60" s="378"/>
      <c r="BA60" s="378"/>
      <c r="BB60" s="379"/>
      <c r="BC60" s="379"/>
      <c r="BD60" s="249"/>
      <c r="BE60" s="249"/>
      <c r="BF60" s="249"/>
      <c r="BG60" s="249"/>
      <c r="BH60" s="249"/>
    </row>
    <row r="61" customFormat="false" ht="20.25" hidden="false" customHeight="true" outlineLevel="0" collapsed="false">
      <c r="B61" s="352" t="n">
        <f aca="false">B58+1</f>
        <v>14</v>
      </c>
      <c r="C61" s="250"/>
      <c r="D61" s="250"/>
      <c r="E61" s="250"/>
      <c r="F61" s="353" t="n">
        <f aca="false">C60</f>
        <v>0</v>
      </c>
      <c r="G61" s="231"/>
      <c r="H61" s="380"/>
      <c r="I61" s="244"/>
      <c r="J61" s="244"/>
      <c r="K61" s="244"/>
      <c r="L61" s="244"/>
      <c r="M61" s="370"/>
      <c r="N61" s="370"/>
      <c r="O61" s="370"/>
      <c r="P61" s="354" t="s">
        <v>202</v>
      </c>
      <c r="Q61" s="355"/>
      <c r="R61" s="355"/>
      <c r="S61" s="356"/>
      <c r="T61" s="357"/>
      <c r="U61" s="233" t="str">
        <f aca="false">IF(U60="","",VLOOKUP(U60,'シフト記号表（勤務時間帯） (3)'!$D$6:$X$47,21,FALSE()))</f>
        <v/>
      </c>
      <c r="V61" s="234" t="str">
        <f aca="false">IF(V60="","",VLOOKUP(V60,'シフト記号表（勤務時間帯） (3)'!$D$6:$X$47,21,FALSE()))</f>
        <v/>
      </c>
      <c r="W61" s="234" t="str">
        <f aca="false">IF(W60="","",VLOOKUP(W60,'シフト記号表（勤務時間帯） (3)'!$D$6:$X$47,21,FALSE()))</f>
        <v/>
      </c>
      <c r="X61" s="234" t="str">
        <f aca="false">IF(X60="","",VLOOKUP(X60,'シフト記号表（勤務時間帯） (3)'!$D$6:$X$47,21,FALSE()))</f>
        <v/>
      </c>
      <c r="Y61" s="234" t="str">
        <f aca="false">IF(Y60="","",VLOOKUP(Y60,'シフト記号表（勤務時間帯） (3)'!$D$6:$X$47,21,FALSE()))</f>
        <v/>
      </c>
      <c r="Z61" s="234" t="str">
        <f aca="false">IF(Z60="","",VLOOKUP(Z60,'シフト記号表（勤務時間帯） (3)'!$D$6:$X$47,21,FALSE()))</f>
        <v/>
      </c>
      <c r="AA61" s="235" t="str">
        <f aca="false">IF(AA60="","",VLOOKUP(AA60,'シフト記号表（勤務時間帯） (3)'!$D$6:$X$47,21,FALSE()))</f>
        <v/>
      </c>
      <c r="AB61" s="233" t="str">
        <f aca="false">IF(AB60="","",VLOOKUP(AB60,'シフト記号表（勤務時間帯） (3)'!$D$6:$X$47,21,FALSE()))</f>
        <v/>
      </c>
      <c r="AC61" s="234" t="str">
        <f aca="false">IF(AC60="","",VLOOKUP(AC60,'シフト記号表（勤務時間帯） (3)'!$D$6:$X$47,21,FALSE()))</f>
        <v/>
      </c>
      <c r="AD61" s="234" t="str">
        <f aca="false">IF(AD60="","",VLOOKUP(AD60,'シフト記号表（勤務時間帯） (3)'!$D$6:$X$47,21,FALSE()))</f>
        <v/>
      </c>
      <c r="AE61" s="234" t="str">
        <f aca="false">IF(AE60="","",VLOOKUP(AE60,'シフト記号表（勤務時間帯） (3)'!$D$6:$X$47,21,FALSE()))</f>
        <v/>
      </c>
      <c r="AF61" s="234" t="str">
        <f aca="false">IF(AF60="","",VLOOKUP(AF60,'シフト記号表（勤務時間帯） (3)'!$D$6:$X$47,21,FALSE()))</f>
        <v/>
      </c>
      <c r="AG61" s="234" t="str">
        <f aca="false">IF(AG60="","",VLOOKUP(AG60,'シフト記号表（勤務時間帯） (3)'!$D$6:$X$47,21,FALSE()))</f>
        <v/>
      </c>
      <c r="AH61" s="235" t="str">
        <f aca="false">IF(AH60="","",VLOOKUP(AH60,'シフト記号表（勤務時間帯） (3)'!$D$6:$X$47,21,FALSE()))</f>
        <v/>
      </c>
      <c r="AI61" s="233" t="str">
        <f aca="false">IF(AI60="","",VLOOKUP(AI60,'シフト記号表（勤務時間帯） (3)'!$D$6:$X$47,21,FALSE()))</f>
        <v/>
      </c>
      <c r="AJ61" s="234" t="str">
        <f aca="false">IF(AJ60="","",VLOOKUP(AJ60,'シフト記号表（勤務時間帯） (3)'!$D$6:$X$47,21,FALSE()))</f>
        <v/>
      </c>
      <c r="AK61" s="234" t="str">
        <f aca="false">IF(AK60="","",VLOOKUP(AK60,'シフト記号表（勤務時間帯） (3)'!$D$6:$X$47,21,FALSE()))</f>
        <v/>
      </c>
      <c r="AL61" s="234" t="str">
        <f aca="false">IF(AL60="","",VLOOKUP(AL60,'シフト記号表（勤務時間帯） (3)'!$D$6:$X$47,21,FALSE()))</f>
        <v/>
      </c>
      <c r="AM61" s="234" t="str">
        <f aca="false">IF(AM60="","",VLOOKUP(AM60,'シフト記号表（勤務時間帯） (3)'!$D$6:$X$47,21,FALSE()))</f>
        <v/>
      </c>
      <c r="AN61" s="234" t="str">
        <f aca="false">IF(AN60="","",VLOOKUP(AN60,'シフト記号表（勤務時間帯） (3)'!$D$6:$X$47,21,FALSE()))</f>
        <v/>
      </c>
      <c r="AO61" s="235" t="str">
        <f aca="false">IF(AO60="","",VLOOKUP(AO60,'シフト記号表（勤務時間帯） (3)'!$D$6:$X$47,21,FALSE()))</f>
        <v/>
      </c>
      <c r="AP61" s="233" t="str">
        <f aca="false">IF(AP60="","",VLOOKUP(AP60,'シフト記号表（勤務時間帯） (3)'!$D$6:$X$47,21,FALSE()))</f>
        <v/>
      </c>
      <c r="AQ61" s="234" t="str">
        <f aca="false">IF(AQ60="","",VLOOKUP(AQ60,'シフト記号表（勤務時間帯） (3)'!$D$6:$X$47,21,FALSE()))</f>
        <v/>
      </c>
      <c r="AR61" s="234" t="str">
        <f aca="false">IF(AR60="","",VLOOKUP(AR60,'シフト記号表（勤務時間帯） (3)'!$D$6:$X$47,21,FALSE()))</f>
        <v/>
      </c>
      <c r="AS61" s="234" t="str">
        <f aca="false">IF(AS60="","",VLOOKUP(AS60,'シフト記号表（勤務時間帯） (3)'!$D$6:$X$47,21,FALSE()))</f>
        <v/>
      </c>
      <c r="AT61" s="234" t="str">
        <f aca="false">IF(AT60="","",VLOOKUP(AT60,'シフト記号表（勤務時間帯） (3)'!$D$6:$X$47,21,FALSE()))</f>
        <v/>
      </c>
      <c r="AU61" s="234" t="str">
        <f aca="false">IF(AU60="","",VLOOKUP(AU60,'シフト記号表（勤務時間帯） (3)'!$D$6:$X$47,21,FALSE()))</f>
        <v/>
      </c>
      <c r="AV61" s="235" t="str">
        <f aca="false">IF(AV60="","",VLOOKUP(AV60,'シフト記号表（勤務時間帯） (3)'!$D$6:$X$47,21,FALSE()))</f>
        <v/>
      </c>
      <c r="AW61" s="233" t="str">
        <f aca="false">IF(AW60="","",VLOOKUP(AW60,'シフト記号表（勤務時間帯） (3)'!$D$6:$X$47,21,FALSE()))</f>
        <v/>
      </c>
      <c r="AX61" s="234" t="str">
        <f aca="false">IF(AX60="","",VLOOKUP(AX60,'シフト記号表（勤務時間帯） (3)'!$D$6:$X$47,21,FALSE()))</f>
        <v/>
      </c>
      <c r="AY61" s="234" t="str">
        <f aca="false">IF(AY60="","",VLOOKUP(AY60,'シフト記号表（勤務時間帯） (3)'!$D$6:$X$47,21,FALSE()))</f>
        <v/>
      </c>
      <c r="AZ61" s="99" t="n">
        <f aca="false">IF($BC$3="４週",SUM(U61:AV61),IF($BC$3="暦月",SUM(U61:AY61),""))</f>
        <v>0</v>
      </c>
      <c r="BA61" s="99"/>
      <c r="BB61" s="100" t="n">
        <f aca="false">IF($BC$3="４週",AZ61/4,IF($BC$3="暦月",(AZ61/($BC$8/7)),""))</f>
        <v>0</v>
      </c>
      <c r="BC61" s="100"/>
      <c r="BD61" s="249"/>
      <c r="BE61" s="249"/>
      <c r="BF61" s="249"/>
      <c r="BG61" s="249"/>
      <c r="BH61" s="249"/>
    </row>
    <row r="62" customFormat="false" ht="20.25" hidden="false" customHeight="true" outlineLevel="0" collapsed="false">
      <c r="B62" s="358"/>
      <c r="C62" s="250"/>
      <c r="D62" s="250"/>
      <c r="E62" s="250"/>
      <c r="F62" s="359"/>
      <c r="G62" s="360" t="n">
        <f aca="false">C60</f>
        <v>0</v>
      </c>
      <c r="H62" s="380"/>
      <c r="I62" s="244"/>
      <c r="J62" s="244"/>
      <c r="K62" s="244"/>
      <c r="L62" s="244"/>
      <c r="M62" s="370"/>
      <c r="N62" s="370"/>
      <c r="O62" s="370"/>
      <c r="P62" s="388" t="s">
        <v>203</v>
      </c>
      <c r="Q62" s="389"/>
      <c r="R62" s="389"/>
      <c r="S62" s="390"/>
      <c r="T62" s="391"/>
      <c r="U62" s="96" t="str">
        <f aca="false">IF(U60="","",VLOOKUP(U60,'シフト記号表（勤務時間帯） (3)'!$D$6:$Z$47,23,FALSE()))</f>
        <v/>
      </c>
      <c r="V62" s="97" t="str">
        <f aca="false">IF(V60="","",VLOOKUP(V60,'シフト記号表（勤務時間帯） (3)'!$D$6:$Z$47,23,FALSE()))</f>
        <v/>
      </c>
      <c r="W62" s="97" t="str">
        <f aca="false">IF(W60="","",VLOOKUP(W60,'シフト記号表（勤務時間帯） (3)'!$D$6:$Z$47,23,FALSE()))</f>
        <v/>
      </c>
      <c r="X62" s="97" t="str">
        <f aca="false">IF(X60="","",VLOOKUP(X60,'シフト記号表（勤務時間帯） (3)'!$D$6:$Z$47,23,FALSE()))</f>
        <v/>
      </c>
      <c r="Y62" s="97" t="str">
        <f aca="false">IF(Y60="","",VLOOKUP(Y60,'シフト記号表（勤務時間帯） (3)'!$D$6:$Z$47,23,FALSE()))</f>
        <v/>
      </c>
      <c r="Z62" s="97" t="str">
        <f aca="false">IF(Z60="","",VLOOKUP(Z60,'シフト記号表（勤務時間帯） (3)'!$D$6:$Z$47,23,FALSE()))</f>
        <v/>
      </c>
      <c r="AA62" s="98" t="str">
        <f aca="false">IF(AA60="","",VLOOKUP(AA60,'シフト記号表（勤務時間帯） (3)'!$D$6:$Z$47,23,FALSE()))</f>
        <v/>
      </c>
      <c r="AB62" s="96" t="str">
        <f aca="false">IF(AB60="","",VLOOKUP(AB60,'シフト記号表（勤務時間帯） (3)'!$D$6:$Z$47,23,FALSE()))</f>
        <v/>
      </c>
      <c r="AC62" s="97" t="str">
        <f aca="false">IF(AC60="","",VLOOKUP(AC60,'シフト記号表（勤務時間帯） (3)'!$D$6:$Z$47,23,FALSE()))</f>
        <v/>
      </c>
      <c r="AD62" s="97" t="str">
        <f aca="false">IF(AD60="","",VLOOKUP(AD60,'シフト記号表（勤務時間帯） (3)'!$D$6:$Z$47,23,FALSE()))</f>
        <v/>
      </c>
      <c r="AE62" s="97" t="str">
        <f aca="false">IF(AE60="","",VLOOKUP(AE60,'シフト記号表（勤務時間帯） (3)'!$D$6:$Z$47,23,FALSE()))</f>
        <v/>
      </c>
      <c r="AF62" s="97" t="str">
        <f aca="false">IF(AF60="","",VLOOKUP(AF60,'シフト記号表（勤務時間帯） (3)'!$D$6:$Z$47,23,FALSE()))</f>
        <v/>
      </c>
      <c r="AG62" s="97" t="str">
        <f aca="false">IF(AG60="","",VLOOKUP(AG60,'シフト記号表（勤務時間帯） (3)'!$D$6:$Z$47,23,FALSE()))</f>
        <v/>
      </c>
      <c r="AH62" s="98" t="str">
        <f aca="false">IF(AH60="","",VLOOKUP(AH60,'シフト記号表（勤務時間帯） (3)'!$D$6:$Z$47,23,FALSE()))</f>
        <v/>
      </c>
      <c r="AI62" s="96" t="str">
        <f aca="false">IF(AI60="","",VLOOKUP(AI60,'シフト記号表（勤務時間帯） (3)'!$D$6:$Z$47,23,FALSE()))</f>
        <v/>
      </c>
      <c r="AJ62" s="97" t="str">
        <f aca="false">IF(AJ60="","",VLOOKUP(AJ60,'シフト記号表（勤務時間帯） (3)'!$D$6:$Z$47,23,FALSE()))</f>
        <v/>
      </c>
      <c r="AK62" s="97" t="str">
        <f aca="false">IF(AK60="","",VLOOKUP(AK60,'シフト記号表（勤務時間帯） (3)'!$D$6:$Z$47,23,FALSE()))</f>
        <v/>
      </c>
      <c r="AL62" s="97" t="str">
        <f aca="false">IF(AL60="","",VLOOKUP(AL60,'シフト記号表（勤務時間帯） (3)'!$D$6:$Z$47,23,FALSE()))</f>
        <v/>
      </c>
      <c r="AM62" s="97" t="str">
        <f aca="false">IF(AM60="","",VLOOKUP(AM60,'シフト記号表（勤務時間帯） (3)'!$D$6:$Z$47,23,FALSE()))</f>
        <v/>
      </c>
      <c r="AN62" s="97" t="str">
        <f aca="false">IF(AN60="","",VLOOKUP(AN60,'シフト記号表（勤務時間帯） (3)'!$D$6:$Z$47,23,FALSE()))</f>
        <v/>
      </c>
      <c r="AO62" s="98" t="str">
        <f aca="false">IF(AO60="","",VLOOKUP(AO60,'シフト記号表（勤務時間帯） (3)'!$D$6:$Z$47,23,FALSE()))</f>
        <v/>
      </c>
      <c r="AP62" s="96" t="str">
        <f aca="false">IF(AP60="","",VLOOKUP(AP60,'シフト記号表（勤務時間帯） (3)'!$D$6:$Z$47,23,FALSE()))</f>
        <v/>
      </c>
      <c r="AQ62" s="97" t="str">
        <f aca="false">IF(AQ60="","",VLOOKUP(AQ60,'シフト記号表（勤務時間帯） (3)'!$D$6:$Z$47,23,FALSE()))</f>
        <v/>
      </c>
      <c r="AR62" s="97" t="str">
        <f aca="false">IF(AR60="","",VLOOKUP(AR60,'シフト記号表（勤務時間帯） (3)'!$D$6:$Z$47,23,FALSE()))</f>
        <v/>
      </c>
      <c r="AS62" s="97" t="str">
        <f aca="false">IF(AS60="","",VLOOKUP(AS60,'シフト記号表（勤務時間帯） (3)'!$D$6:$Z$47,23,FALSE()))</f>
        <v/>
      </c>
      <c r="AT62" s="97" t="str">
        <f aca="false">IF(AT60="","",VLOOKUP(AT60,'シフト記号表（勤務時間帯） (3)'!$D$6:$Z$47,23,FALSE()))</f>
        <v/>
      </c>
      <c r="AU62" s="97" t="str">
        <f aca="false">IF(AU60="","",VLOOKUP(AU60,'シフト記号表（勤務時間帯） (3)'!$D$6:$Z$47,23,FALSE()))</f>
        <v/>
      </c>
      <c r="AV62" s="98" t="str">
        <f aca="false">IF(AV60="","",VLOOKUP(AV60,'シフト記号表（勤務時間帯） (3)'!$D$6:$Z$47,23,FALSE()))</f>
        <v/>
      </c>
      <c r="AW62" s="96" t="str">
        <f aca="false">IF(AW60="","",VLOOKUP(AW60,'シフト記号表（勤務時間帯） (3)'!$D$6:$Z$47,23,FALSE()))</f>
        <v/>
      </c>
      <c r="AX62" s="97" t="str">
        <f aca="false">IF(AX60="","",VLOOKUP(AX60,'シフト記号表（勤務時間帯） (3)'!$D$6:$Z$47,23,FALSE()))</f>
        <v/>
      </c>
      <c r="AY62" s="97" t="str">
        <f aca="false">IF(AY60="","",VLOOKUP(AY60,'シフト記号表（勤務時間帯） (3)'!$D$6:$Z$47,23,FALSE()))</f>
        <v/>
      </c>
      <c r="AZ62" s="365" t="n">
        <f aca="false">IF($BC$3="４週",SUM(U62:AV62),IF($BC$3="暦月",SUM(U62:AY62),""))</f>
        <v>0</v>
      </c>
      <c r="BA62" s="365"/>
      <c r="BB62" s="366" t="n">
        <f aca="false">IF($BC$3="４週",AZ62/4,IF($BC$3="暦月",(AZ62/($BC$8/7)),""))</f>
        <v>0</v>
      </c>
      <c r="BC62" s="366"/>
      <c r="BD62" s="249"/>
      <c r="BE62" s="249"/>
      <c r="BF62" s="249"/>
      <c r="BG62" s="249"/>
      <c r="BH62" s="249"/>
    </row>
    <row r="63" customFormat="false" ht="20.25" hidden="false" customHeight="true" outlineLevel="0" collapsed="false">
      <c r="B63" s="367"/>
      <c r="C63" s="250"/>
      <c r="D63" s="250"/>
      <c r="E63" s="250"/>
      <c r="F63" s="353"/>
      <c r="G63" s="231"/>
      <c r="H63" s="380"/>
      <c r="I63" s="244"/>
      <c r="J63" s="244"/>
      <c r="K63" s="244"/>
      <c r="L63" s="244"/>
      <c r="M63" s="370"/>
      <c r="N63" s="370"/>
      <c r="O63" s="370"/>
      <c r="P63" s="371" t="s">
        <v>34</v>
      </c>
      <c r="Q63" s="381"/>
      <c r="R63" s="381"/>
      <c r="S63" s="382"/>
      <c r="T63" s="387"/>
      <c r="U63" s="375"/>
      <c r="V63" s="376"/>
      <c r="W63" s="376"/>
      <c r="X63" s="376"/>
      <c r="Y63" s="376"/>
      <c r="Z63" s="376"/>
      <c r="AA63" s="377"/>
      <c r="AB63" s="375"/>
      <c r="AC63" s="376"/>
      <c r="AD63" s="376"/>
      <c r="AE63" s="376"/>
      <c r="AF63" s="376"/>
      <c r="AG63" s="376"/>
      <c r="AH63" s="377"/>
      <c r="AI63" s="375"/>
      <c r="AJ63" s="376"/>
      <c r="AK63" s="376"/>
      <c r="AL63" s="376"/>
      <c r="AM63" s="376"/>
      <c r="AN63" s="376"/>
      <c r="AO63" s="377"/>
      <c r="AP63" s="375"/>
      <c r="AQ63" s="376"/>
      <c r="AR63" s="376"/>
      <c r="AS63" s="376"/>
      <c r="AT63" s="376"/>
      <c r="AU63" s="376"/>
      <c r="AV63" s="377"/>
      <c r="AW63" s="375"/>
      <c r="AX63" s="376"/>
      <c r="AY63" s="376"/>
      <c r="AZ63" s="378"/>
      <c r="BA63" s="378"/>
      <c r="BB63" s="379"/>
      <c r="BC63" s="379"/>
      <c r="BD63" s="249"/>
      <c r="BE63" s="249"/>
      <c r="BF63" s="249"/>
      <c r="BG63" s="249"/>
      <c r="BH63" s="249"/>
    </row>
    <row r="64" customFormat="false" ht="20.25" hidden="false" customHeight="true" outlineLevel="0" collapsed="false">
      <c r="B64" s="352" t="n">
        <f aca="false">B61+1</f>
        <v>15</v>
      </c>
      <c r="C64" s="250"/>
      <c r="D64" s="250"/>
      <c r="E64" s="250"/>
      <c r="F64" s="353" t="n">
        <f aca="false">C63</f>
        <v>0</v>
      </c>
      <c r="G64" s="231"/>
      <c r="H64" s="380"/>
      <c r="I64" s="244"/>
      <c r="J64" s="244"/>
      <c r="K64" s="244"/>
      <c r="L64" s="244"/>
      <c r="M64" s="370"/>
      <c r="N64" s="370"/>
      <c r="O64" s="370"/>
      <c r="P64" s="354" t="s">
        <v>202</v>
      </c>
      <c r="Q64" s="355"/>
      <c r="R64" s="355"/>
      <c r="S64" s="356"/>
      <c r="T64" s="357"/>
      <c r="U64" s="233" t="str">
        <f aca="false">IF(U63="","",VLOOKUP(U63,'シフト記号表（勤務時間帯） (3)'!$D$6:$X$47,21,FALSE()))</f>
        <v/>
      </c>
      <c r="V64" s="234" t="str">
        <f aca="false">IF(V63="","",VLOOKUP(V63,'シフト記号表（勤務時間帯） (3)'!$D$6:$X$47,21,FALSE()))</f>
        <v/>
      </c>
      <c r="W64" s="234" t="str">
        <f aca="false">IF(W63="","",VLOOKUP(W63,'シフト記号表（勤務時間帯） (3)'!$D$6:$X$47,21,FALSE()))</f>
        <v/>
      </c>
      <c r="X64" s="234" t="str">
        <f aca="false">IF(X63="","",VLOOKUP(X63,'シフト記号表（勤務時間帯） (3)'!$D$6:$X$47,21,FALSE()))</f>
        <v/>
      </c>
      <c r="Y64" s="234" t="str">
        <f aca="false">IF(Y63="","",VLOOKUP(Y63,'シフト記号表（勤務時間帯） (3)'!$D$6:$X$47,21,FALSE()))</f>
        <v/>
      </c>
      <c r="Z64" s="234" t="str">
        <f aca="false">IF(Z63="","",VLOOKUP(Z63,'シフト記号表（勤務時間帯） (3)'!$D$6:$X$47,21,FALSE()))</f>
        <v/>
      </c>
      <c r="AA64" s="235" t="str">
        <f aca="false">IF(AA63="","",VLOOKUP(AA63,'シフト記号表（勤務時間帯） (3)'!$D$6:$X$47,21,FALSE()))</f>
        <v/>
      </c>
      <c r="AB64" s="233" t="str">
        <f aca="false">IF(AB63="","",VLOOKUP(AB63,'シフト記号表（勤務時間帯） (3)'!$D$6:$X$47,21,FALSE()))</f>
        <v/>
      </c>
      <c r="AC64" s="234" t="str">
        <f aca="false">IF(AC63="","",VLOOKUP(AC63,'シフト記号表（勤務時間帯） (3)'!$D$6:$X$47,21,FALSE()))</f>
        <v/>
      </c>
      <c r="AD64" s="234" t="str">
        <f aca="false">IF(AD63="","",VLOOKUP(AD63,'シフト記号表（勤務時間帯） (3)'!$D$6:$X$47,21,FALSE()))</f>
        <v/>
      </c>
      <c r="AE64" s="234" t="str">
        <f aca="false">IF(AE63="","",VLOOKUP(AE63,'シフト記号表（勤務時間帯） (3)'!$D$6:$X$47,21,FALSE()))</f>
        <v/>
      </c>
      <c r="AF64" s="234" t="str">
        <f aca="false">IF(AF63="","",VLOOKUP(AF63,'シフト記号表（勤務時間帯） (3)'!$D$6:$X$47,21,FALSE()))</f>
        <v/>
      </c>
      <c r="AG64" s="234" t="str">
        <f aca="false">IF(AG63="","",VLOOKUP(AG63,'シフト記号表（勤務時間帯） (3)'!$D$6:$X$47,21,FALSE()))</f>
        <v/>
      </c>
      <c r="AH64" s="235" t="str">
        <f aca="false">IF(AH63="","",VLOOKUP(AH63,'シフト記号表（勤務時間帯） (3)'!$D$6:$X$47,21,FALSE()))</f>
        <v/>
      </c>
      <c r="AI64" s="233" t="str">
        <f aca="false">IF(AI63="","",VLOOKUP(AI63,'シフト記号表（勤務時間帯） (3)'!$D$6:$X$47,21,FALSE()))</f>
        <v/>
      </c>
      <c r="AJ64" s="234" t="str">
        <f aca="false">IF(AJ63="","",VLOOKUP(AJ63,'シフト記号表（勤務時間帯） (3)'!$D$6:$X$47,21,FALSE()))</f>
        <v/>
      </c>
      <c r="AK64" s="234" t="str">
        <f aca="false">IF(AK63="","",VLOOKUP(AK63,'シフト記号表（勤務時間帯） (3)'!$D$6:$X$47,21,FALSE()))</f>
        <v/>
      </c>
      <c r="AL64" s="234" t="str">
        <f aca="false">IF(AL63="","",VLOOKUP(AL63,'シフト記号表（勤務時間帯） (3)'!$D$6:$X$47,21,FALSE()))</f>
        <v/>
      </c>
      <c r="AM64" s="234" t="str">
        <f aca="false">IF(AM63="","",VLOOKUP(AM63,'シフト記号表（勤務時間帯） (3)'!$D$6:$X$47,21,FALSE()))</f>
        <v/>
      </c>
      <c r="AN64" s="234" t="str">
        <f aca="false">IF(AN63="","",VLOOKUP(AN63,'シフト記号表（勤務時間帯） (3)'!$D$6:$X$47,21,FALSE()))</f>
        <v/>
      </c>
      <c r="AO64" s="235" t="str">
        <f aca="false">IF(AO63="","",VLOOKUP(AO63,'シフト記号表（勤務時間帯） (3)'!$D$6:$X$47,21,FALSE()))</f>
        <v/>
      </c>
      <c r="AP64" s="233" t="str">
        <f aca="false">IF(AP63="","",VLOOKUP(AP63,'シフト記号表（勤務時間帯） (3)'!$D$6:$X$47,21,FALSE()))</f>
        <v/>
      </c>
      <c r="AQ64" s="234" t="str">
        <f aca="false">IF(AQ63="","",VLOOKUP(AQ63,'シフト記号表（勤務時間帯） (3)'!$D$6:$X$47,21,FALSE()))</f>
        <v/>
      </c>
      <c r="AR64" s="234" t="str">
        <f aca="false">IF(AR63="","",VLOOKUP(AR63,'シフト記号表（勤務時間帯） (3)'!$D$6:$X$47,21,FALSE()))</f>
        <v/>
      </c>
      <c r="AS64" s="234" t="str">
        <f aca="false">IF(AS63="","",VLOOKUP(AS63,'シフト記号表（勤務時間帯） (3)'!$D$6:$X$47,21,FALSE()))</f>
        <v/>
      </c>
      <c r="AT64" s="234" t="str">
        <f aca="false">IF(AT63="","",VLOOKUP(AT63,'シフト記号表（勤務時間帯） (3)'!$D$6:$X$47,21,FALSE()))</f>
        <v/>
      </c>
      <c r="AU64" s="234" t="str">
        <f aca="false">IF(AU63="","",VLOOKUP(AU63,'シフト記号表（勤務時間帯） (3)'!$D$6:$X$47,21,FALSE()))</f>
        <v/>
      </c>
      <c r="AV64" s="235" t="str">
        <f aca="false">IF(AV63="","",VLOOKUP(AV63,'シフト記号表（勤務時間帯） (3)'!$D$6:$X$47,21,FALSE()))</f>
        <v/>
      </c>
      <c r="AW64" s="233" t="str">
        <f aca="false">IF(AW63="","",VLOOKUP(AW63,'シフト記号表（勤務時間帯） (3)'!$D$6:$X$47,21,FALSE()))</f>
        <v/>
      </c>
      <c r="AX64" s="234" t="str">
        <f aca="false">IF(AX63="","",VLOOKUP(AX63,'シフト記号表（勤務時間帯） (3)'!$D$6:$X$47,21,FALSE()))</f>
        <v/>
      </c>
      <c r="AY64" s="234" t="str">
        <f aca="false">IF(AY63="","",VLOOKUP(AY63,'シフト記号表（勤務時間帯） (3)'!$D$6:$X$47,21,FALSE()))</f>
        <v/>
      </c>
      <c r="AZ64" s="99" t="n">
        <f aca="false">IF($BC$3="４週",SUM(U64:AV64),IF($BC$3="暦月",SUM(U64:AY64),""))</f>
        <v>0</v>
      </c>
      <c r="BA64" s="99"/>
      <c r="BB64" s="100" t="n">
        <f aca="false">IF($BC$3="４週",AZ64/4,IF($BC$3="暦月",(AZ64/($BC$8/7)),""))</f>
        <v>0</v>
      </c>
      <c r="BC64" s="100"/>
      <c r="BD64" s="249"/>
      <c r="BE64" s="249"/>
      <c r="BF64" s="249"/>
      <c r="BG64" s="249"/>
      <c r="BH64" s="249"/>
    </row>
    <row r="65" customFormat="false" ht="20.25" hidden="false" customHeight="true" outlineLevel="0" collapsed="false">
      <c r="B65" s="358"/>
      <c r="C65" s="250"/>
      <c r="D65" s="250"/>
      <c r="E65" s="250"/>
      <c r="F65" s="359"/>
      <c r="G65" s="360" t="n">
        <f aca="false">C63</f>
        <v>0</v>
      </c>
      <c r="H65" s="380"/>
      <c r="I65" s="244"/>
      <c r="J65" s="244"/>
      <c r="K65" s="244"/>
      <c r="L65" s="244"/>
      <c r="M65" s="370"/>
      <c r="N65" s="370"/>
      <c r="O65" s="370"/>
      <c r="P65" s="388" t="s">
        <v>203</v>
      </c>
      <c r="Q65" s="389"/>
      <c r="R65" s="389"/>
      <c r="S65" s="390"/>
      <c r="T65" s="391"/>
      <c r="U65" s="96" t="str">
        <f aca="false">IF(U63="","",VLOOKUP(U63,'シフト記号表（勤務時間帯） (3)'!$D$6:$Z$47,23,FALSE()))</f>
        <v/>
      </c>
      <c r="V65" s="97" t="str">
        <f aca="false">IF(V63="","",VLOOKUP(V63,'シフト記号表（勤務時間帯） (3)'!$D$6:$Z$47,23,FALSE()))</f>
        <v/>
      </c>
      <c r="W65" s="97" t="str">
        <f aca="false">IF(W63="","",VLOOKUP(W63,'シフト記号表（勤務時間帯） (3)'!$D$6:$Z$47,23,FALSE()))</f>
        <v/>
      </c>
      <c r="X65" s="97" t="str">
        <f aca="false">IF(X63="","",VLOOKUP(X63,'シフト記号表（勤務時間帯） (3)'!$D$6:$Z$47,23,FALSE()))</f>
        <v/>
      </c>
      <c r="Y65" s="97" t="str">
        <f aca="false">IF(Y63="","",VLOOKUP(Y63,'シフト記号表（勤務時間帯） (3)'!$D$6:$Z$47,23,FALSE()))</f>
        <v/>
      </c>
      <c r="Z65" s="97" t="str">
        <f aca="false">IF(Z63="","",VLOOKUP(Z63,'シフト記号表（勤務時間帯） (3)'!$D$6:$Z$47,23,FALSE()))</f>
        <v/>
      </c>
      <c r="AA65" s="98" t="str">
        <f aca="false">IF(AA63="","",VLOOKUP(AA63,'シフト記号表（勤務時間帯） (3)'!$D$6:$Z$47,23,FALSE()))</f>
        <v/>
      </c>
      <c r="AB65" s="96" t="str">
        <f aca="false">IF(AB63="","",VLOOKUP(AB63,'シフト記号表（勤務時間帯） (3)'!$D$6:$Z$47,23,FALSE()))</f>
        <v/>
      </c>
      <c r="AC65" s="97" t="str">
        <f aca="false">IF(AC63="","",VLOOKUP(AC63,'シフト記号表（勤務時間帯） (3)'!$D$6:$Z$47,23,FALSE()))</f>
        <v/>
      </c>
      <c r="AD65" s="97" t="str">
        <f aca="false">IF(AD63="","",VLOOKUP(AD63,'シフト記号表（勤務時間帯） (3)'!$D$6:$Z$47,23,FALSE()))</f>
        <v/>
      </c>
      <c r="AE65" s="97" t="str">
        <f aca="false">IF(AE63="","",VLOOKUP(AE63,'シフト記号表（勤務時間帯） (3)'!$D$6:$Z$47,23,FALSE()))</f>
        <v/>
      </c>
      <c r="AF65" s="97" t="str">
        <f aca="false">IF(AF63="","",VLOOKUP(AF63,'シフト記号表（勤務時間帯） (3)'!$D$6:$Z$47,23,FALSE()))</f>
        <v/>
      </c>
      <c r="AG65" s="97" t="str">
        <f aca="false">IF(AG63="","",VLOOKUP(AG63,'シフト記号表（勤務時間帯） (3)'!$D$6:$Z$47,23,FALSE()))</f>
        <v/>
      </c>
      <c r="AH65" s="98" t="str">
        <f aca="false">IF(AH63="","",VLOOKUP(AH63,'シフト記号表（勤務時間帯） (3)'!$D$6:$Z$47,23,FALSE()))</f>
        <v/>
      </c>
      <c r="AI65" s="96" t="str">
        <f aca="false">IF(AI63="","",VLOOKUP(AI63,'シフト記号表（勤務時間帯） (3)'!$D$6:$Z$47,23,FALSE()))</f>
        <v/>
      </c>
      <c r="AJ65" s="97" t="str">
        <f aca="false">IF(AJ63="","",VLOOKUP(AJ63,'シフト記号表（勤務時間帯） (3)'!$D$6:$Z$47,23,FALSE()))</f>
        <v/>
      </c>
      <c r="AK65" s="97" t="str">
        <f aca="false">IF(AK63="","",VLOOKUP(AK63,'シフト記号表（勤務時間帯） (3)'!$D$6:$Z$47,23,FALSE()))</f>
        <v/>
      </c>
      <c r="AL65" s="97" t="str">
        <f aca="false">IF(AL63="","",VLOOKUP(AL63,'シフト記号表（勤務時間帯） (3)'!$D$6:$Z$47,23,FALSE()))</f>
        <v/>
      </c>
      <c r="AM65" s="97" t="str">
        <f aca="false">IF(AM63="","",VLOOKUP(AM63,'シフト記号表（勤務時間帯） (3)'!$D$6:$Z$47,23,FALSE()))</f>
        <v/>
      </c>
      <c r="AN65" s="97" t="str">
        <f aca="false">IF(AN63="","",VLOOKUP(AN63,'シフト記号表（勤務時間帯） (3)'!$D$6:$Z$47,23,FALSE()))</f>
        <v/>
      </c>
      <c r="AO65" s="98" t="str">
        <f aca="false">IF(AO63="","",VLOOKUP(AO63,'シフト記号表（勤務時間帯） (3)'!$D$6:$Z$47,23,FALSE()))</f>
        <v/>
      </c>
      <c r="AP65" s="96" t="str">
        <f aca="false">IF(AP63="","",VLOOKUP(AP63,'シフト記号表（勤務時間帯） (3)'!$D$6:$Z$47,23,FALSE()))</f>
        <v/>
      </c>
      <c r="AQ65" s="97" t="str">
        <f aca="false">IF(AQ63="","",VLOOKUP(AQ63,'シフト記号表（勤務時間帯） (3)'!$D$6:$Z$47,23,FALSE()))</f>
        <v/>
      </c>
      <c r="AR65" s="97" t="str">
        <f aca="false">IF(AR63="","",VLOOKUP(AR63,'シフト記号表（勤務時間帯） (3)'!$D$6:$Z$47,23,FALSE()))</f>
        <v/>
      </c>
      <c r="AS65" s="97" t="str">
        <f aca="false">IF(AS63="","",VLOOKUP(AS63,'シフト記号表（勤務時間帯） (3)'!$D$6:$Z$47,23,FALSE()))</f>
        <v/>
      </c>
      <c r="AT65" s="97" t="str">
        <f aca="false">IF(AT63="","",VLOOKUP(AT63,'シフト記号表（勤務時間帯） (3)'!$D$6:$Z$47,23,FALSE()))</f>
        <v/>
      </c>
      <c r="AU65" s="97" t="str">
        <f aca="false">IF(AU63="","",VLOOKUP(AU63,'シフト記号表（勤務時間帯） (3)'!$D$6:$Z$47,23,FALSE()))</f>
        <v/>
      </c>
      <c r="AV65" s="98" t="str">
        <f aca="false">IF(AV63="","",VLOOKUP(AV63,'シフト記号表（勤務時間帯） (3)'!$D$6:$Z$47,23,FALSE()))</f>
        <v/>
      </c>
      <c r="AW65" s="96" t="str">
        <f aca="false">IF(AW63="","",VLOOKUP(AW63,'シフト記号表（勤務時間帯） (3)'!$D$6:$Z$47,23,FALSE()))</f>
        <v/>
      </c>
      <c r="AX65" s="97" t="str">
        <f aca="false">IF(AX63="","",VLOOKUP(AX63,'シフト記号表（勤務時間帯） (3)'!$D$6:$Z$47,23,FALSE()))</f>
        <v/>
      </c>
      <c r="AY65" s="97" t="str">
        <f aca="false">IF(AY63="","",VLOOKUP(AY63,'シフト記号表（勤務時間帯） (3)'!$D$6:$Z$47,23,FALSE()))</f>
        <v/>
      </c>
      <c r="AZ65" s="365" t="n">
        <f aca="false">IF($BC$3="４週",SUM(U65:AV65),IF($BC$3="暦月",SUM(U65:AY65),""))</f>
        <v>0</v>
      </c>
      <c r="BA65" s="365"/>
      <c r="BB65" s="366" t="n">
        <f aca="false">IF($BC$3="４週",AZ65/4,IF($BC$3="暦月",(AZ65/($BC$8/7)),""))</f>
        <v>0</v>
      </c>
      <c r="BC65" s="366"/>
      <c r="BD65" s="249"/>
      <c r="BE65" s="249"/>
      <c r="BF65" s="249"/>
      <c r="BG65" s="249"/>
      <c r="BH65" s="249"/>
    </row>
    <row r="66" customFormat="false" ht="20.25" hidden="false" customHeight="true" outlineLevel="0" collapsed="false">
      <c r="B66" s="367"/>
      <c r="C66" s="124"/>
      <c r="D66" s="124"/>
      <c r="E66" s="124"/>
      <c r="F66" s="353"/>
      <c r="G66" s="231"/>
      <c r="H66" s="392"/>
      <c r="I66" s="125"/>
      <c r="J66" s="125"/>
      <c r="K66" s="125"/>
      <c r="L66" s="125"/>
      <c r="M66" s="393"/>
      <c r="N66" s="393"/>
      <c r="O66" s="393"/>
      <c r="P66" s="394" t="s">
        <v>34</v>
      </c>
      <c r="Q66" s="395"/>
      <c r="R66" s="395"/>
      <c r="S66" s="396"/>
      <c r="T66" s="397"/>
      <c r="U66" s="375"/>
      <c r="V66" s="376"/>
      <c r="W66" s="376"/>
      <c r="X66" s="376"/>
      <c r="Y66" s="376"/>
      <c r="Z66" s="376"/>
      <c r="AA66" s="377"/>
      <c r="AB66" s="375"/>
      <c r="AC66" s="376"/>
      <c r="AD66" s="376"/>
      <c r="AE66" s="376"/>
      <c r="AF66" s="376"/>
      <c r="AG66" s="376"/>
      <c r="AH66" s="377"/>
      <c r="AI66" s="375"/>
      <c r="AJ66" s="376"/>
      <c r="AK66" s="376"/>
      <c r="AL66" s="376"/>
      <c r="AM66" s="376"/>
      <c r="AN66" s="376"/>
      <c r="AO66" s="377"/>
      <c r="AP66" s="375"/>
      <c r="AQ66" s="376"/>
      <c r="AR66" s="376"/>
      <c r="AS66" s="376"/>
      <c r="AT66" s="376"/>
      <c r="AU66" s="376"/>
      <c r="AV66" s="377"/>
      <c r="AW66" s="375"/>
      <c r="AX66" s="376"/>
      <c r="AY66" s="376"/>
      <c r="AZ66" s="378"/>
      <c r="BA66" s="378"/>
      <c r="BB66" s="379"/>
      <c r="BC66" s="379"/>
      <c r="BD66" s="116"/>
      <c r="BE66" s="116"/>
      <c r="BF66" s="116"/>
      <c r="BG66" s="116"/>
      <c r="BH66" s="116"/>
    </row>
    <row r="67" customFormat="false" ht="20.25" hidden="false" customHeight="true" outlineLevel="0" collapsed="false">
      <c r="B67" s="352" t="n">
        <f aca="false">B64+1</f>
        <v>16</v>
      </c>
      <c r="C67" s="124"/>
      <c r="D67" s="124"/>
      <c r="E67" s="124"/>
      <c r="F67" s="353" t="n">
        <f aca="false">C66</f>
        <v>0</v>
      </c>
      <c r="G67" s="231"/>
      <c r="H67" s="392"/>
      <c r="I67" s="125"/>
      <c r="J67" s="125"/>
      <c r="K67" s="125"/>
      <c r="L67" s="125"/>
      <c r="M67" s="393"/>
      <c r="N67" s="393"/>
      <c r="O67" s="393"/>
      <c r="P67" s="354" t="s">
        <v>202</v>
      </c>
      <c r="Q67" s="355"/>
      <c r="R67" s="355"/>
      <c r="S67" s="356"/>
      <c r="T67" s="357"/>
      <c r="U67" s="233" t="str">
        <f aca="false">IF(U66="","",VLOOKUP(U66,'シフト記号表（勤務時間帯） (3)'!$D$6:$X$47,21,FALSE()))</f>
        <v/>
      </c>
      <c r="V67" s="234" t="str">
        <f aca="false">IF(V66="","",VLOOKUP(V66,'シフト記号表（勤務時間帯） (3)'!$D$6:$X$47,21,FALSE()))</f>
        <v/>
      </c>
      <c r="W67" s="234" t="str">
        <f aca="false">IF(W66="","",VLOOKUP(W66,'シフト記号表（勤務時間帯） (3)'!$D$6:$X$47,21,FALSE()))</f>
        <v/>
      </c>
      <c r="X67" s="234" t="str">
        <f aca="false">IF(X66="","",VLOOKUP(X66,'シフト記号表（勤務時間帯） (3)'!$D$6:$X$47,21,FALSE()))</f>
        <v/>
      </c>
      <c r="Y67" s="234" t="str">
        <f aca="false">IF(Y66="","",VLOOKUP(Y66,'シフト記号表（勤務時間帯） (3)'!$D$6:$X$47,21,FALSE()))</f>
        <v/>
      </c>
      <c r="Z67" s="234" t="str">
        <f aca="false">IF(Z66="","",VLOOKUP(Z66,'シフト記号表（勤務時間帯） (3)'!$D$6:$X$47,21,FALSE()))</f>
        <v/>
      </c>
      <c r="AA67" s="235" t="str">
        <f aca="false">IF(AA66="","",VLOOKUP(AA66,'シフト記号表（勤務時間帯） (3)'!$D$6:$X$47,21,FALSE()))</f>
        <v/>
      </c>
      <c r="AB67" s="233" t="str">
        <f aca="false">IF(AB66="","",VLOOKUP(AB66,'シフト記号表（勤務時間帯） (3)'!$D$6:$X$47,21,FALSE()))</f>
        <v/>
      </c>
      <c r="AC67" s="234" t="str">
        <f aca="false">IF(AC66="","",VLOOKUP(AC66,'シフト記号表（勤務時間帯） (3)'!$D$6:$X$47,21,FALSE()))</f>
        <v/>
      </c>
      <c r="AD67" s="234" t="str">
        <f aca="false">IF(AD66="","",VLOOKUP(AD66,'シフト記号表（勤務時間帯） (3)'!$D$6:$X$47,21,FALSE()))</f>
        <v/>
      </c>
      <c r="AE67" s="234" t="str">
        <f aca="false">IF(AE66="","",VLOOKUP(AE66,'シフト記号表（勤務時間帯） (3)'!$D$6:$X$47,21,FALSE()))</f>
        <v/>
      </c>
      <c r="AF67" s="234" t="str">
        <f aca="false">IF(AF66="","",VLOOKUP(AF66,'シフト記号表（勤務時間帯） (3)'!$D$6:$X$47,21,FALSE()))</f>
        <v/>
      </c>
      <c r="AG67" s="234" t="str">
        <f aca="false">IF(AG66="","",VLOOKUP(AG66,'シフト記号表（勤務時間帯） (3)'!$D$6:$X$47,21,FALSE()))</f>
        <v/>
      </c>
      <c r="AH67" s="235" t="str">
        <f aca="false">IF(AH66="","",VLOOKUP(AH66,'シフト記号表（勤務時間帯） (3)'!$D$6:$X$47,21,FALSE()))</f>
        <v/>
      </c>
      <c r="AI67" s="233" t="str">
        <f aca="false">IF(AI66="","",VLOOKUP(AI66,'シフト記号表（勤務時間帯） (3)'!$D$6:$X$47,21,FALSE()))</f>
        <v/>
      </c>
      <c r="AJ67" s="234" t="str">
        <f aca="false">IF(AJ66="","",VLOOKUP(AJ66,'シフト記号表（勤務時間帯） (3)'!$D$6:$X$47,21,FALSE()))</f>
        <v/>
      </c>
      <c r="AK67" s="234" t="str">
        <f aca="false">IF(AK66="","",VLOOKUP(AK66,'シフト記号表（勤務時間帯） (3)'!$D$6:$X$47,21,FALSE()))</f>
        <v/>
      </c>
      <c r="AL67" s="234" t="str">
        <f aca="false">IF(AL66="","",VLOOKUP(AL66,'シフト記号表（勤務時間帯） (3)'!$D$6:$X$47,21,FALSE()))</f>
        <v/>
      </c>
      <c r="AM67" s="234" t="str">
        <f aca="false">IF(AM66="","",VLOOKUP(AM66,'シフト記号表（勤務時間帯） (3)'!$D$6:$X$47,21,FALSE()))</f>
        <v/>
      </c>
      <c r="AN67" s="234" t="str">
        <f aca="false">IF(AN66="","",VLOOKUP(AN66,'シフト記号表（勤務時間帯） (3)'!$D$6:$X$47,21,FALSE()))</f>
        <v/>
      </c>
      <c r="AO67" s="235" t="str">
        <f aca="false">IF(AO66="","",VLOOKUP(AO66,'シフト記号表（勤務時間帯） (3)'!$D$6:$X$47,21,FALSE()))</f>
        <v/>
      </c>
      <c r="AP67" s="233" t="str">
        <f aca="false">IF(AP66="","",VLOOKUP(AP66,'シフト記号表（勤務時間帯） (3)'!$D$6:$X$47,21,FALSE()))</f>
        <v/>
      </c>
      <c r="AQ67" s="234" t="str">
        <f aca="false">IF(AQ66="","",VLOOKUP(AQ66,'シフト記号表（勤務時間帯） (3)'!$D$6:$X$47,21,FALSE()))</f>
        <v/>
      </c>
      <c r="AR67" s="234" t="str">
        <f aca="false">IF(AR66="","",VLOOKUP(AR66,'シフト記号表（勤務時間帯） (3)'!$D$6:$X$47,21,FALSE()))</f>
        <v/>
      </c>
      <c r="AS67" s="234" t="str">
        <f aca="false">IF(AS66="","",VLOOKUP(AS66,'シフト記号表（勤務時間帯） (3)'!$D$6:$X$47,21,FALSE()))</f>
        <v/>
      </c>
      <c r="AT67" s="234" t="str">
        <f aca="false">IF(AT66="","",VLOOKUP(AT66,'シフト記号表（勤務時間帯） (3)'!$D$6:$X$47,21,FALSE()))</f>
        <v/>
      </c>
      <c r="AU67" s="234" t="str">
        <f aca="false">IF(AU66="","",VLOOKUP(AU66,'シフト記号表（勤務時間帯） (3)'!$D$6:$X$47,21,FALSE()))</f>
        <v/>
      </c>
      <c r="AV67" s="235" t="str">
        <f aca="false">IF(AV66="","",VLOOKUP(AV66,'シフト記号表（勤務時間帯） (3)'!$D$6:$X$47,21,FALSE()))</f>
        <v/>
      </c>
      <c r="AW67" s="233" t="str">
        <f aca="false">IF(AW66="","",VLOOKUP(AW66,'シフト記号表（勤務時間帯） (3)'!$D$6:$X$47,21,FALSE()))</f>
        <v/>
      </c>
      <c r="AX67" s="234" t="str">
        <f aca="false">IF(AX66="","",VLOOKUP(AX66,'シフト記号表（勤務時間帯） (3)'!$D$6:$X$47,21,FALSE()))</f>
        <v/>
      </c>
      <c r="AY67" s="234" t="str">
        <f aca="false">IF(AY66="","",VLOOKUP(AY66,'シフト記号表（勤務時間帯） (3)'!$D$6:$X$47,21,FALSE()))</f>
        <v/>
      </c>
      <c r="AZ67" s="99" t="n">
        <f aca="false">IF($BC$3="４週",SUM(U67:AV67),IF($BC$3="暦月",SUM(U67:AY67),""))</f>
        <v>0</v>
      </c>
      <c r="BA67" s="99"/>
      <c r="BB67" s="100" t="n">
        <f aca="false">IF($BC$3="４週",AZ67/4,IF($BC$3="暦月",(AZ67/($BC$8/7)),""))</f>
        <v>0</v>
      </c>
      <c r="BC67" s="100"/>
      <c r="BD67" s="116"/>
      <c r="BE67" s="116"/>
      <c r="BF67" s="116"/>
      <c r="BG67" s="116"/>
      <c r="BH67" s="116"/>
    </row>
    <row r="68" customFormat="false" ht="20.25" hidden="false" customHeight="true" outlineLevel="0" collapsed="false">
      <c r="B68" s="352"/>
      <c r="C68" s="124"/>
      <c r="D68" s="124"/>
      <c r="E68" s="124"/>
      <c r="F68" s="398"/>
      <c r="G68" s="255" t="n">
        <f aca="false">C66</f>
        <v>0</v>
      </c>
      <c r="H68" s="392"/>
      <c r="I68" s="125"/>
      <c r="J68" s="125"/>
      <c r="K68" s="125"/>
      <c r="L68" s="125"/>
      <c r="M68" s="393"/>
      <c r="N68" s="393"/>
      <c r="O68" s="393"/>
      <c r="P68" s="399" t="s">
        <v>203</v>
      </c>
      <c r="Q68" s="400"/>
      <c r="R68" s="400"/>
      <c r="S68" s="401"/>
      <c r="T68" s="402"/>
      <c r="U68" s="96" t="str">
        <f aca="false">IF(U66="","",VLOOKUP(U66,'シフト記号表（勤務時間帯） (3)'!$D$6:$Z$47,23,FALSE()))</f>
        <v/>
      </c>
      <c r="V68" s="97" t="str">
        <f aca="false">IF(V66="","",VLOOKUP(V66,'シフト記号表（勤務時間帯） (3)'!$D$6:$Z$47,23,FALSE()))</f>
        <v/>
      </c>
      <c r="W68" s="97" t="str">
        <f aca="false">IF(W66="","",VLOOKUP(W66,'シフト記号表（勤務時間帯） (3)'!$D$6:$Z$47,23,FALSE()))</f>
        <v/>
      </c>
      <c r="X68" s="97" t="str">
        <f aca="false">IF(X66="","",VLOOKUP(X66,'シフト記号表（勤務時間帯） (3)'!$D$6:$Z$47,23,FALSE()))</f>
        <v/>
      </c>
      <c r="Y68" s="97" t="str">
        <f aca="false">IF(Y66="","",VLOOKUP(Y66,'シフト記号表（勤務時間帯） (3)'!$D$6:$Z$47,23,FALSE()))</f>
        <v/>
      </c>
      <c r="Z68" s="97" t="str">
        <f aca="false">IF(Z66="","",VLOOKUP(Z66,'シフト記号表（勤務時間帯） (3)'!$D$6:$Z$47,23,FALSE()))</f>
        <v/>
      </c>
      <c r="AA68" s="98" t="str">
        <f aca="false">IF(AA66="","",VLOOKUP(AA66,'シフト記号表（勤務時間帯） (3)'!$D$6:$Z$47,23,FALSE()))</f>
        <v/>
      </c>
      <c r="AB68" s="96" t="str">
        <f aca="false">IF(AB66="","",VLOOKUP(AB66,'シフト記号表（勤務時間帯） (3)'!$D$6:$Z$47,23,FALSE()))</f>
        <v/>
      </c>
      <c r="AC68" s="97" t="str">
        <f aca="false">IF(AC66="","",VLOOKUP(AC66,'シフト記号表（勤務時間帯） (3)'!$D$6:$Z$47,23,FALSE()))</f>
        <v/>
      </c>
      <c r="AD68" s="97" t="str">
        <f aca="false">IF(AD66="","",VLOOKUP(AD66,'シフト記号表（勤務時間帯） (3)'!$D$6:$Z$47,23,FALSE()))</f>
        <v/>
      </c>
      <c r="AE68" s="97" t="str">
        <f aca="false">IF(AE66="","",VLOOKUP(AE66,'シフト記号表（勤務時間帯） (3)'!$D$6:$Z$47,23,FALSE()))</f>
        <v/>
      </c>
      <c r="AF68" s="97" t="str">
        <f aca="false">IF(AF66="","",VLOOKUP(AF66,'シフト記号表（勤務時間帯） (3)'!$D$6:$Z$47,23,FALSE()))</f>
        <v/>
      </c>
      <c r="AG68" s="97" t="str">
        <f aca="false">IF(AG66="","",VLOOKUP(AG66,'シフト記号表（勤務時間帯） (3)'!$D$6:$Z$47,23,FALSE()))</f>
        <v/>
      </c>
      <c r="AH68" s="98" t="str">
        <f aca="false">IF(AH66="","",VLOOKUP(AH66,'シフト記号表（勤務時間帯） (3)'!$D$6:$Z$47,23,FALSE()))</f>
        <v/>
      </c>
      <c r="AI68" s="96" t="str">
        <f aca="false">IF(AI66="","",VLOOKUP(AI66,'シフト記号表（勤務時間帯） (3)'!$D$6:$Z$47,23,FALSE()))</f>
        <v/>
      </c>
      <c r="AJ68" s="97" t="str">
        <f aca="false">IF(AJ66="","",VLOOKUP(AJ66,'シフト記号表（勤務時間帯） (3)'!$D$6:$Z$47,23,FALSE()))</f>
        <v/>
      </c>
      <c r="AK68" s="97" t="str">
        <f aca="false">IF(AK66="","",VLOOKUP(AK66,'シフト記号表（勤務時間帯） (3)'!$D$6:$Z$47,23,FALSE()))</f>
        <v/>
      </c>
      <c r="AL68" s="97" t="str">
        <f aca="false">IF(AL66="","",VLOOKUP(AL66,'シフト記号表（勤務時間帯） (3)'!$D$6:$Z$47,23,FALSE()))</f>
        <v/>
      </c>
      <c r="AM68" s="97" t="str">
        <f aca="false">IF(AM66="","",VLOOKUP(AM66,'シフト記号表（勤務時間帯） (3)'!$D$6:$Z$47,23,FALSE()))</f>
        <v/>
      </c>
      <c r="AN68" s="97" t="str">
        <f aca="false">IF(AN66="","",VLOOKUP(AN66,'シフト記号表（勤務時間帯） (3)'!$D$6:$Z$47,23,FALSE()))</f>
        <v/>
      </c>
      <c r="AO68" s="98" t="str">
        <f aca="false">IF(AO66="","",VLOOKUP(AO66,'シフト記号表（勤務時間帯） (3)'!$D$6:$Z$47,23,FALSE()))</f>
        <v/>
      </c>
      <c r="AP68" s="96" t="str">
        <f aca="false">IF(AP66="","",VLOOKUP(AP66,'シフト記号表（勤務時間帯） (3)'!$D$6:$Z$47,23,FALSE()))</f>
        <v/>
      </c>
      <c r="AQ68" s="97" t="str">
        <f aca="false">IF(AQ66="","",VLOOKUP(AQ66,'シフト記号表（勤務時間帯） (3)'!$D$6:$Z$47,23,FALSE()))</f>
        <v/>
      </c>
      <c r="AR68" s="97" t="str">
        <f aca="false">IF(AR66="","",VLOOKUP(AR66,'シフト記号表（勤務時間帯） (3)'!$D$6:$Z$47,23,FALSE()))</f>
        <v/>
      </c>
      <c r="AS68" s="97" t="str">
        <f aca="false">IF(AS66="","",VLOOKUP(AS66,'シフト記号表（勤務時間帯） (3)'!$D$6:$Z$47,23,FALSE()))</f>
        <v/>
      </c>
      <c r="AT68" s="97" t="str">
        <f aca="false">IF(AT66="","",VLOOKUP(AT66,'シフト記号表（勤務時間帯） (3)'!$D$6:$Z$47,23,FALSE()))</f>
        <v/>
      </c>
      <c r="AU68" s="97" t="str">
        <f aca="false">IF(AU66="","",VLOOKUP(AU66,'シフト記号表（勤務時間帯） (3)'!$D$6:$Z$47,23,FALSE()))</f>
        <v/>
      </c>
      <c r="AV68" s="98" t="str">
        <f aca="false">IF(AV66="","",VLOOKUP(AV66,'シフト記号表（勤務時間帯） (3)'!$D$6:$Z$47,23,FALSE()))</f>
        <v/>
      </c>
      <c r="AW68" s="96" t="str">
        <f aca="false">IF(AW66="","",VLOOKUP(AW66,'シフト記号表（勤務時間帯） (3)'!$D$6:$Z$47,23,FALSE()))</f>
        <v/>
      </c>
      <c r="AX68" s="97" t="str">
        <f aca="false">IF(AX66="","",VLOOKUP(AX66,'シフト記号表（勤務時間帯） (3)'!$D$6:$Z$47,23,FALSE()))</f>
        <v/>
      </c>
      <c r="AY68" s="97" t="str">
        <f aca="false">IF(AY66="","",VLOOKUP(AY66,'シフト記号表（勤務時間帯） (3)'!$D$6:$Z$47,23,FALSE()))</f>
        <v/>
      </c>
      <c r="AZ68" s="365" t="n">
        <f aca="false">IF($BC$3="４週",SUM(U68:AV68),IF($BC$3="暦月",SUM(U68:AY68),""))</f>
        <v>0</v>
      </c>
      <c r="BA68" s="365"/>
      <c r="BB68" s="366" t="n">
        <f aca="false">IF($BC$3="４週",AZ68/4,IF($BC$3="暦月",(AZ68/($BC$8/7)),""))</f>
        <v>0</v>
      </c>
      <c r="BC68" s="366"/>
      <c r="BD68" s="116"/>
      <c r="BE68" s="116"/>
      <c r="BF68" s="116"/>
      <c r="BG68" s="116"/>
      <c r="BH68" s="116"/>
    </row>
    <row r="69" customFormat="false" ht="20.25" hidden="false" customHeight="true" outlineLevel="0" collapsed="false">
      <c r="B69" s="403" t="s">
        <v>248</v>
      </c>
      <c r="C69" s="403"/>
      <c r="D69" s="403"/>
      <c r="E69" s="403"/>
      <c r="F69" s="403"/>
      <c r="G69" s="403"/>
      <c r="H69" s="403"/>
      <c r="I69" s="403"/>
      <c r="J69" s="403"/>
      <c r="K69" s="403"/>
      <c r="L69" s="403"/>
      <c r="M69" s="403"/>
      <c r="N69" s="403"/>
      <c r="O69" s="403"/>
      <c r="P69" s="403"/>
      <c r="Q69" s="403"/>
      <c r="R69" s="403"/>
      <c r="S69" s="403"/>
      <c r="T69" s="403"/>
      <c r="U69" s="404"/>
      <c r="V69" s="405"/>
      <c r="W69" s="405"/>
      <c r="X69" s="405"/>
      <c r="Y69" s="405"/>
      <c r="Z69" s="405"/>
      <c r="AA69" s="406"/>
      <c r="AB69" s="407"/>
      <c r="AC69" s="405"/>
      <c r="AD69" s="405"/>
      <c r="AE69" s="405"/>
      <c r="AF69" s="405"/>
      <c r="AG69" s="405"/>
      <c r="AH69" s="406"/>
      <c r="AI69" s="407"/>
      <c r="AJ69" s="405"/>
      <c r="AK69" s="405"/>
      <c r="AL69" s="405"/>
      <c r="AM69" s="405"/>
      <c r="AN69" s="405"/>
      <c r="AO69" s="406"/>
      <c r="AP69" s="407"/>
      <c r="AQ69" s="405"/>
      <c r="AR69" s="405"/>
      <c r="AS69" s="405"/>
      <c r="AT69" s="405"/>
      <c r="AU69" s="405"/>
      <c r="AV69" s="406"/>
      <c r="AW69" s="407"/>
      <c r="AX69" s="405"/>
      <c r="AY69" s="408"/>
      <c r="AZ69" s="409"/>
      <c r="BA69" s="409"/>
      <c r="BB69" s="275"/>
      <c r="BC69" s="275"/>
      <c r="BD69" s="275"/>
      <c r="BE69" s="275"/>
      <c r="BF69" s="275"/>
      <c r="BG69" s="275"/>
      <c r="BH69" s="275"/>
    </row>
    <row r="70" customFormat="false" ht="20.25" hidden="false" customHeight="true" outlineLevel="0" collapsed="false">
      <c r="B70" s="410" t="s">
        <v>249</v>
      </c>
      <c r="C70" s="410"/>
      <c r="D70" s="410"/>
      <c r="E70" s="410"/>
      <c r="F70" s="410"/>
      <c r="G70" s="410"/>
      <c r="H70" s="410"/>
      <c r="I70" s="410"/>
      <c r="J70" s="410"/>
      <c r="K70" s="410"/>
      <c r="L70" s="410"/>
      <c r="M70" s="410"/>
      <c r="N70" s="410"/>
      <c r="O70" s="410"/>
      <c r="P70" s="410"/>
      <c r="Q70" s="410"/>
      <c r="R70" s="410"/>
      <c r="S70" s="410"/>
      <c r="T70" s="410"/>
      <c r="U70" s="411"/>
      <c r="V70" s="412"/>
      <c r="W70" s="412"/>
      <c r="X70" s="412"/>
      <c r="Y70" s="412"/>
      <c r="Z70" s="412"/>
      <c r="AA70" s="413"/>
      <c r="AB70" s="414"/>
      <c r="AC70" s="412"/>
      <c r="AD70" s="412"/>
      <c r="AE70" s="412"/>
      <c r="AF70" s="412"/>
      <c r="AG70" s="412"/>
      <c r="AH70" s="413"/>
      <c r="AI70" s="414"/>
      <c r="AJ70" s="412"/>
      <c r="AK70" s="412"/>
      <c r="AL70" s="412"/>
      <c r="AM70" s="412"/>
      <c r="AN70" s="412"/>
      <c r="AO70" s="413"/>
      <c r="AP70" s="414"/>
      <c r="AQ70" s="412"/>
      <c r="AR70" s="412"/>
      <c r="AS70" s="412"/>
      <c r="AT70" s="412"/>
      <c r="AU70" s="412"/>
      <c r="AV70" s="413"/>
      <c r="AW70" s="414"/>
      <c r="AX70" s="412"/>
      <c r="AY70" s="415"/>
      <c r="AZ70" s="409"/>
      <c r="BA70" s="409"/>
      <c r="BB70" s="275"/>
      <c r="BC70" s="275"/>
      <c r="BD70" s="275"/>
      <c r="BE70" s="275"/>
      <c r="BF70" s="275"/>
      <c r="BG70" s="275"/>
      <c r="BH70" s="275"/>
    </row>
    <row r="71" customFormat="false" ht="20.25" hidden="false" customHeight="true" outlineLevel="0" collapsed="false">
      <c r="B71" s="410" t="s">
        <v>250</v>
      </c>
      <c r="C71" s="410"/>
      <c r="D71" s="410"/>
      <c r="E71" s="410"/>
      <c r="F71" s="410"/>
      <c r="G71" s="410"/>
      <c r="H71" s="410"/>
      <c r="I71" s="410"/>
      <c r="J71" s="410"/>
      <c r="K71" s="410"/>
      <c r="L71" s="410"/>
      <c r="M71" s="410"/>
      <c r="N71" s="410"/>
      <c r="O71" s="410"/>
      <c r="P71" s="410"/>
      <c r="Q71" s="410"/>
      <c r="R71" s="410"/>
      <c r="S71" s="410"/>
      <c r="T71" s="410"/>
      <c r="U71" s="411"/>
      <c r="V71" s="412"/>
      <c r="W71" s="412"/>
      <c r="X71" s="412"/>
      <c r="Y71" s="412"/>
      <c r="Z71" s="412"/>
      <c r="AA71" s="288"/>
      <c r="AB71" s="286"/>
      <c r="AC71" s="412"/>
      <c r="AD71" s="412"/>
      <c r="AE71" s="412"/>
      <c r="AF71" s="412"/>
      <c r="AG71" s="412"/>
      <c r="AH71" s="288"/>
      <c r="AI71" s="286"/>
      <c r="AJ71" s="412"/>
      <c r="AK71" s="412"/>
      <c r="AL71" s="412"/>
      <c r="AM71" s="412"/>
      <c r="AN71" s="412"/>
      <c r="AO71" s="288"/>
      <c r="AP71" s="286"/>
      <c r="AQ71" s="412"/>
      <c r="AR71" s="412"/>
      <c r="AS71" s="412"/>
      <c r="AT71" s="412"/>
      <c r="AU71" s="412"/>
      <c r="AV71" s="288"/>
      <c r="AW71" s="286"/>
      <c r="AX71" s="412"/>
      <c r="AY71" s="415"/>
      <c r="AZ71" s="409"/>
      <c r="BA71" s="409"/>
      <c r="BB71" s="275"/>
      <c r="BC71" s="275"/>
      <c r="BD71" s="275"/>
      <c r="BE71" s="275"/>
      <c r="BF71" s="275"/>
      <c r="BG71" s="275"/>
      <c r="BH71" s="275"/>
    </row>
    <row r="72" customFormat="false" ht="20.25" hidden="false" customHeight="true" outlineLevel="0" collapsed="false">
      <c r="B72" s="436" t="s">
        <v>208</v>
      </c>
      <c r="C72" s="436"/>
      <c r="D72" s="436"/>
      <c r="E72" s="436"/>
      <c r="F72" s="436"/>
      <c r="G72" s="436"/>
      <c r="H72" s="436"/>
      <c r="I72" s="436"/>
      <c r="J72" s="436"/>
      <c r="K72" s="436"/>
      <c r="L72" s="436"/>
      <c r="M72" s="436"/>
      <c r="N72" s="436"/>
      <c r="O72" s="436"/>
      <c r="P72" s="436"/>
      <c r="Q72" s="436"/>
      <c r="R72" s="436"/>
      <c r="S72" s="436"/>
      <c r="T72" s="436"/>
      <c r="U72" s="416" t="str">
        <f aca="false">IF(SUMIF($F$21:$F$68,"介護従業者",U21:U68)=0,"",SUMIF($F$21:$F$68,"介護従業者",U21:U68))</f>
        <v/>
      </c>
      <c r="V72" s="417" t="str">
        <f aca="false">IF(SUMIF($F$21:$F$68,"介護従業者",V21:V68)=0,"",SUMIF($F$21:$F$68,"介護従業者",V21:V68))</f>
        <v/>
      </c>
      <c r="W72" s="417" t="str">
        <f aca="false">IF(SUMIF($F$21:$F$68,"介護従業者",W21:W68)=0,"",SUMIF($F$21:$F$68,"介護従業者",W21:W68))</f>
        <v/>
      </c>
      <c r="X72" s="417" t="str">
        <f aca="false">IF(SUMIF($F$21:$F$68,"介護従業者",X21:X68)=0,"",SUMIF($F$21:$F$68,"介護従業者",X21:X68))</f>
        <v/>
      </c>
      <c r="Y72" s="417" t="str">
        <f aca="false">IF(SUMIF($F$21:$F$68,"介護従業者",Y21:Y68)=0,"",SUMIF($F$21:$F$68,"介護従業者",Y21:Y68))</f>
        <v/>
      </c>
      <c r="Z72" s="417" t="str">
        <f aca="false">IF(SUMIF($F$21:$F$68,"介護従業者",Z21:Z68)=0,"",SUMIF($F$21:$F$68,"介護従業者",Z21:Z68))</f>
        <v/>
      </c>
      <c r="AA72" s="418" t="str">
        <f aca="false">IF(SUMIF($F$21:$F$68,"介護従業者",AA21:AA68)=0,"",SUMIF($F$21:$F$68,"介護従業者",AA21:AA68))</f>
        <v/>
      </c>
      <c r="AB72" s="416" t="str">
        <f aca="false">IF(SUMIF($F$21:$F$68,"介護従業者",AB21:AB68)=0,"",SUMIF($F$21:$F$68,"介護従業者",AB21:AB68))</f>
        <v/>
      </c>
      <c r="AC72" s="417" t="str">
        <f aca="false">IF(SUMIF($F$21:$F$68,"介護従業者",AC21:AC68)=0,"",SUMIF($F$21:$F$68,"介護従業者",AC21:AC68))</f>
        <v/>
      </c>
      <c r="AD72" s="417" t="str">
        <f aca="false">IF(SUMIF($F$21:$F$68,"介護従業者",AD21:AD68)=0,"",SUMIF($F$21:$F$68,"介護従業者",AD21:AD68))</f>
        <v/>
      </c>
      <c r="AE72" s="417" t="str">
        <f aca="false">IF(SUMIF($F$21:$F$68,"介護従業者",AE21:AE68)=0,"",SUMIF($F$21:$F$68,"介護従業者",AE21:AE68))</f>
        <v/>
      </c>
      <c r="AF72" s="417" t="str">
        <f aca="false">IF(SUMIF($F$21:$F$68,"介護従業者",AF21:AF68)=0,"",SUMIF($F$21:$F$68,"介護従業者",AF21:AF68))</f>
        <v/>
      </c>
      <c r="AG72" s="417" t="str">
        <f aca="false">IF(SUMIF($F$21:$F$68,"介護従業者",AG21:AG68)=0,"",SUMIF($F$21:$F$68,"介護従業者",AG21:AG68))</f>
        <v/>
      </c>
      <c r="AH72" s="418" t="str">
        <f aca="false">IF(SUMIF($F$21:$F$68,"介護従業者",AH21:AH68)=0,"",SUMIF($F$21:$F$68,"介護従業者",AH21:AH68))</f>
        <v/>
      </c>
      <c r="AI72" s="416" t="str">
        <f aca="false">IF(SUMIF($F$21:$F$68,"介護従業者",AI21:AI68)=0,"",SUMIF($F$21:$F$68,"介護従業者",AI21:AI68))</f>
        <v/>
      </c>
      <c r="AJ72" s="417" t="str">
        <f aca="false">IF(SUMIF($F$21:$F$68,"介護従業者",AJ21:AJ68)=0,"",SUMIF($F$21:$F$68,"介護従業者",AJ21:AJ68))</f>
        <v/>
      </c>
      <c r="AK72" s="417" t="str">
        <f aca="false">IF(SUMIF($F$21:$F$68,"介護従業者",AK21:AK68)=0,"",SUMIF($F$21:$F$68,"介護従業者",AK21:AK68))</f>
        <v/>
      </c>
      <c r="AL72" s="417" t="str">
        <f aca="false">IF(SUMIF($F$21:$F$68,"介護従業者",AL21:AL68)=0,"",SUMIF($F$21:$F$68,"介護従業者",AL21:AL68))</f>
        <v/>
      </c>
      <c r="AM72" s="417" t="str">
        <f aca="false">IF(SUMIF($F$21:$F$68,"介護従業者",AM21:AM68)=0,"",SUMIF($F$21:$F$68,"介護従業者",AM21:AM68))</f>
        <v/>
      </c>
      <c r="AN72" s="417" t="str">
        <f aca="false">IF(SUMIF($F$21:$F$68,"介護従業者",AN21:AN68)=0,"",SUMIF($F$21:$F$68,"介護従業者",AN21:AN68))</f>
        <v/>
      </c>
      <c r="AO72" s="418" t="str">
        <f aca="false">IF(SUMIF($F$21:$F$68,"介護従業者",AO21:AO68)=0,"",SUMIF($F$21:$F$68,"介護従業者",AO21:AO68))</f>
        <v/>
      </c>
      <c r="AP72" s="416" t="str">
        <f aca="false">IF(SUMIF($F$21:$F$68,"介護従業者",AP21:AP68)=0,"",SUMIF($F$21:$F$68,"介護従業者",AP21:AP68))</f>
        <v/>
      </c>
      <c r="AQ72" s="417" t="str">
        <f aca="false">IF(SUMIF($F$21:$F$68,"介護従業者",AQ21:AQ68)=0,"",SUMIF($F$21:$F$68,"介護従業者",AQ21:AQ68))</f>
        <v/>
      </c>
      <c r="AR72" s="417" t="str">
        <f aca="false">IF(SUMIF($F$21:$F$68,"介護従業者",AR21:AR68)=0,"",SUMIF($F$21:$F$68,"介護従業者",AR21:AR68))</f>
        <v/>
      </c>
      <c r="AS72" s="417" t="str">
        <f aca="false">IF(SUMIF($F$21:$F$68,"介護従業者",AS21:AS68)=0,"",SUMIF($F$21:$F$68,"介護従業者",AS21:AS68))</f>
        <v/>
      </c>
      <c r="AT72" s="417" t="str">
        <f aca="false">IF(SUMIF($F$21:$F$68,"介護従業者",AT21:AT68)=0,"",SUMIF($F$21:$F$68,"介護従業者",AT21:AT68))</f>
        <v/>
      </c>
      <c r="AU72" s="417" t="str">
        <f aca="false">IF(SUMIF($F$21:$F$68,"介護従業者",AU21:AU68)=0,"",SUMIF($F$21:$F$68,"介護従業者",AU21:AU68))</f>
        <v/>
      </c>
      <c r="AV72" s="418" t="str">
        <f aca="false">IF(SUMIF($F$21:$F$68,"介護従業者",AV21:AV68)=0,"",SUMIF($F$21:$F$68,"介護従業者",AV21:AV68))</f>
        <v/>
      </c>
      <c r="AW72" s="416" t="str">
        <f aca="false">IF(SUMIF($F$21:$F$68,"介護従業者",AW21:AW68)=0,"",SUMIF($F$21:$F$68,"介護従業者",AW21:AW68))</f>
        <v/>
      </c>
      <c r="AX72" s="417" t="str">
        <f aca="false">IF(SUMIF($F$21:$F$68,"介護従業者",AX21:AX68)=0,"",SUMIF($F$21:$F$68,"介護従業者",AX21:AX68))</f>
        <v/>
      </c>
      <c r="AY72" s="417" t="str">
        <f aca="false">IF(SUMIF($F$21:$F$68,"介護従業者",AY21:AY68)=0,"",SUMIF($F$21:$F$68,"介護従業者",AY21:AY68))</f>
        <v/>
      </c>
      <c r="AZ72" s="419" t="n">
        <f aca="false">IF($BC$3="４週",SUM(U72:AV72),IF($BC$3="暦月",SUM(U72:AY72),""))</f>
        <v>0</v>
      </c>
      <c r="BA72" s="419"/>
      <c r="BB72" s="275"/>
      <c r="BC72" s="275"/>
      <c r="BD72" s="275"/>
      <c r="BE72" s="275"/>
      <c r="BF72" s="275"/>
      <c r="BG72" s="275"/>
      <c r="BH72" s="275"/>
    </row>
    <row r="73" customFormat="false" ht="20.25" hidden="false" customHeight="true" outlineLevel="0" collapsed="false">
      <c r="B73" s="437" t="s">
        <v>209</v>
      </c>
      <c r="C73" s="437"/>
      <c r="D73" s="437"/>
      <c r="E73" s="437"/>
      <c r="F73" s="437"/>
      <c r="G73" s="437"/>
      <c r="H73" s="437"/>
      <c r="I73" s="437"/>
      <c r="J73" s="437"/>
      <c r="K73" s="437"/>
      <c r="L73" s="437"/>
      <c r="M73" s="437"/>
      <c r="N73" s="437"/>
      <c r="O73" s="437"/>
      <c r="P73" s="437"/>
      <c r="Q73" s="437"/>
      <c r="R73" s="437"/>
      <c r="S73" s="437"/>
      <c r="T73" s="437"/>
      <c r="U73" s="421" t="str">
        <f aca="false">IF(SUMIF($G$21:$G$68,"介護従業者",U21:U68)=0,"",SUMIF($G$21:$G$68,"介護従業者",U21:U68))</f>
        <v/>
      </c>
      <c r="V73" s="422" t="str">
        <f aca="false">IF(SUMIF($G$21:$G$68,"介護従業者",V21:V68)=0,"",SUMIF($G$21:$G$68,"介護従業者",V21:V68))</f>
        <v/>
      </c>
      <c r="W73" s="422" t="str">
        <f aca="false">IF(SUMIF($G$21:$G$68,"介護従業者",W21:W68)=0,"",SUMIF($G$21:$G$68,"介護従業者",W21:W68))</f>
        <v/>
      </c>
      <c r="X73" s="422" t="str">
        <f aca="false">IF(SUMIF($G$21:$G$68,"介護従業者",X21:X68)=0,"",SUMIF($G$21:$G$68,"介護従業者",X21:X68))</f>
        <v/>
      </c>
      <c r="Y73" s="422" t="str">
        <f aca="false">IF(SUMIF($G$21:$G$68,"介護従業者",Y21:Y68)=0,"",SUMIF($G$21:$G$68,"介護従業者",Y21:Y68))</f>
        <v/>
      </c>
      <c r="Z73" s="422" t="str">
        <f aca="false">IF(SUMIF($G$21:$G$68,"介護従業者",Z21:Z68)=0,"",SUMIF($G$21:$G$68,"介護従業者",Z21:Z68))</f>
        <v/>
      </c>
      <c r="AA73" s="423" t="str">
        <f aca="false">IF(SUMIF($G$21:$G$68,"介護従業者",AA21:AA68)=0,"",SUMIF($G$21:$G$68,"介護従業者",AA21:AA68))</f>
        <v/>
      </c>
      <c r="AB73" s="424" t="str">
        <f aca="false">IF(SUMIF($G$21:$G$68,"介護従業者",AB21:AB68)=0,"",SUMIF($G$21:$G$68,"介護従業者",AB21:AB68))</f>
        <v/>
      </c>
      <c r="AC73" s="422" t="str">
        <f aca="false">IF(SUMIF($G$21:$G$68,"介護従業者",AC21:AC68)=0,"",SUMIF($G$21:$G$68,"介護従業者",AC21:AC68))</f>
        <v/>
      </c>
      <c r="AD73" s="422" t="str">
        <f aca="false">IF(SUMIF($G$21:$G$68,"介護従業者",AD21:AD68)=0,"",SUMIF($G$21:$G$68,"介護従業者",AD21:AD68))</f>
        <v/>
      </c>
      <c r="AE73" s="422" t="str">
        <f aca="false">IF(SUMIF($G$21:$G$68,"介護従業者",AE21:AE68)=0,"",SUMIF($G$21:$G$68,"介護従業者",AE21:AE68))</f>
        <v/>
      </c>
      <c r="AF73" s="422" t="str">
        <f aca="false">IF(SUMIF($G$21:$G$68,"介護従業者",AF21:AF68)=0,"",SUMIF($G$21:$G$68,"介護従業者",AF21:AF68))</f>
        <v/>
      </c>
      <c r="AG73" s="422" t="str">
        <f aca="false">IF(SUMIF($G$21:$G$68,"介護従業者",AG21:AG68)=0,"",SUMIF($G$21:$G$68,"介護従業者",AG21:AG68))</f>
        <v/>
      </c>
      <c r="AH73" s="423" t="str">
        <f aca="false">IF(SUMIF($G$21:$G$68,"介護従業者",AH21:AH68)=0,"",SUMIF($G$21:$G$68,"介護従業者",AH21:AH68))</f>
        <v/>
      </c>
      <c r="AI73" s="424" t="str">
        <f aca="false">IF(SUMIF($G$21:$G$68,"介護従業者",AI21:AI68)=0,"",SUMIF($G$21:$G$68,"介護従業者",AI21:AI68))</f>
        <v/>
      </c>
      <c r="AJ73" s="422" t="str">
        <f aca="false">IF(SUMIF($G$21:$G$68,"介護従業者",AJ21:AJ68)=0,"",SUMIF($G$21:$G$68,"介護従業者",AJ21:AJ68))</f>
        <v/>
      </c>
      <c r="AK73" s="422" t="str">
        <f aca="false">IF(SUMIF($G$21:$G$68,"介護従業者",AK21:AK68)=0,"",SUMIF($G$21:$G$68,"介護従業者",AK21:AK68))</f>
        <v/>
      </c>
      <c r="AL73" s="422" t="str">
        <f aca="false">IF(SUMIF($G$21:$G$68,"介護従業者",AL21:AL68)=0,"",SUMIF($G$21:$G$68,"介護従業者",AL21:AL68))</f>
        <v/>
      </c>
      <c r="AM73" s="422" t="str">
        <f aca="false">IF(SUMIF($G$21:$G$68,"介護従業者",AM21:AM68)=0,"",SUMIF($G$21:$G$68,"介護従業者",AM21:AM68))</f>
        <v/>
      </c>
      <c r="AN73" s="422" t="str">
        <f aca="false">IF(SUMIF($G$21:$G$68,"介護従業者",AN21:AN68)=0,"",SUMIF($G$21:$G$68,"介護従業者",AN21:AN68))</f>
        <v/>
      </c>
      <c r="AO73" s="423" t="str">
        <f aca="false">IF(SUMIF($G$21:$G$68,"介護従業者",AO21:AO68)=0,"",SUMIF($G$21:$G$68,"介護従業者",AO21:AO68))</f>
        <v/>
      </c>
      <c r="AP73" s="424" t="str">
        <f aca="false">IF(SUMIF($G$21:$G$68,"介護従業者",AP21:AP68)=0,"",SUMIF($G$21:$G$68,"介護従業者",AP21:AP68))</f>
        <v/>
      </c>
      <c r="AQ73" s="422" t="str">
        <f aca="false">IF(SUMIF($G$21:$G$68,"介護従業者",AQ21:AQ68)=0,"",SUMIF($G$21:$G$68,"介護従業者",AQ21:AQ68))</f>
        <v/>
      </c>
      <c r="AR73" s="422" t="str">
        <f aca="false">IF(SUMIF($G$21:$G$68,"介護従業者",AR21:AR68)=0,"",SUMIF($G$21:$G$68,"介護従業者",AR21:AR68))</f>
        <v/>
      </c>
      <c r="AS73" s="422" t="str">
        <f aca="false">IF(SUMIF($G$21:$G$68,"介護従業者",AS21:AS68)=0,"",SUMIF($G$21:$G$68,"介護従業者",AS21:AS68))</f>
        <v/>
      </c>
      <c r="AT73" s="422" t="str">
        <f aca="false">IF(SUMIF($G$21:$G$68,"介護従業者",AT21:AT68)=0,"",SUMIF($G$21:$G$68,"介護従業者",AT21:AT68))</f>
        <v/>
      </c>
      <c r="AU73" s="422" t="str">
        <f aca="false">IF(SUMIF($G$21:$G$68,"介護従業者",AU21:AU68)=0,"",SUMIF($G$21:$G$68,"介護従業者",AU21:AU68))</f>
        <v/>
      </c>
      <c r="AV73" s="423" t="str">
        <f aca="false">IF(SUMIF($G$21:$G$68,"介護従業者",AV21:AV68)=0,"",SUMIF($G$21:$G$68,"介護従業者",AV21:AV68))</f>
        <v/>
      </c>
      <c r="AW73" s="424" t="str">
        <f aca="false">IF(SUMIF($G$21:$G$68,"介護従業者",AW21:AW68)=0,"",SUMIF($G$21:$G$68,"介護従業者",AW21:AW68))</f>
        <v/>
      </c>
      <c r="AX73" s="422" t="str">
        <f aca="false">IF(SUMIF($G$21:$G$68,"介護従業者",AX21:AX68)=0,"",SUMIF($G$21:$G$68,"介護従業者",AX21:AX68))</f>
        <v/>
      </c>
      <c r="AY73" s="425" t="str">
        <f aca="false">IF(SUMIF($G$21:$G$68,"介護従業者",AY21:AY68)=0,"",SUMIF($G$21:$G$68,"介護従業者",AY21:AY68))</f>
        <v/>
      </c>
      <c r="AZ73" s="426" t="n">
        <f aca="false">IF($BC$3="４週",SUM(U73:AV73),IF($BC$3="暦月",SUM(U73:AY73),""))</f>
        <v>0</v>
      </c>
      <c r="BA73" s="426"/>
      <c r="BB73" s="275"/>
      <c r="BC73" s="275"/>
      <c r="BD73" s="275"/>
      <c r="BE73" s="275"/>
      <c r="BF73" s="275"/>
      <c r="BG73" s="275"/>
      <c r="BH73" s="275"/>
    </row>
    <row r="74" s="381" customFormat="true" ht="20.25" hidden="false" customHeight="true" outlineLevel="0" collapsed="false">
      <c r="C74" s="382"/>
      <c r="D74" s="382"/>
      <c r="E74" s="382"/>
      <c r="F74" s="382"/>
      <c r="G74" s="382"/>
      <c r="BH74" s="427"/>
    </row>
    <row r="75" customFormat="false" ht="20.25" hidden="false" customHeight="true" outlineLevel="0" collapsed="false"/>
    <row r="76" customFormat="false" ht="20.25" hidden="false" customHeight="true" outlineLevel="0" collapsed="false"/>
    <row r="77" customFormat="false" ht="20.25" hidden="false" customHeight="true" outlineLevel="0" collapsed="false"/>
    <row r="78" customFormat="false" ht="20.25" hidden="false" customHeight="true" outlineLevel="0" collapsed="false"/>
    <row r="79" customFormat="false" ht="20.25" hidden="false" customHeight="true" outlineLevel="0" collapsed="false"/>
    <row r="80" customFormat="false" ht="20.25" hidden="false" customHeight="true" outlineLevel="0" collapsed="false"/>
    <row r="81" customFormat="false" ht="20.25" hidden="false" customHeight="true" outlineLevel="0" collapsed="false"/>
    <row r="82" customFormat="false" ht="20.25" hidden="false" customHeight="true" outlineLevel="0" collapsed="false"/>
    <row r="83" customFormat="false" ht="20.25" hidden="false" customHeight="true" outlineLevel="0" collapsed="false"/>
    <row r="84" customFormat="false" ht="20.25" hidden="false" customHeight="true" outlineLevel="0" collapsed="false"/>
    <row r="85" customFormat="false" ht="20.25" hidden="false" customHeight="true" outlineLevel="0" collapsed="false"/>
    <row r="86" customFormat="false" ht="20.25" hidden="false" customHeight="true" outlineLevel="0" collapsed="false"/>
    <row r="87" customFormat="false" ht="20.25" hidden="false" customHeight="true" outlineLevel="0" collapsed="false"/>
    <row r="88" customFormat="false" ht="20.25" hidden="false" customHeight="true" outlineLevel="0" collapsed="false"/>
    <row r="89" customFormat="false" ht="20.25" hidden="false" customHeight="true" outlineLevel="0" collapsed="false"/>
    <row r="90" customFormat="false" ht="20.25" hidden="false" customHeight="true" outlineLevel="0" collapsed="false"/>
    <row r="91" customFormat="false" ht="20.25" hidden="false" customHeight="true" outlineLevel="0" collapsed="false"/>
    <row r="92" customFormat="false" ht="20.25" hidden="false" customHeight="true" outlineLevel="0" collapsed="false"/>
    <row r="93" customFormat="false" ht="20.25" hidden="false" customHeight="true" outlineLevel="0" collapsed="false"/>
    <row r="94" customFormat="false" ht="20.25" hidden="false" customHeight="true" outlineLevel="0" collapsed="false"/>
    <row r="95" customFormat="false" ht="20.25" hidden="false" customHeight="true" outlineLevel="0" collapsed="false"/>
    <row r="96" customFormat="false" ht="20.25" hidden="false" customHeight="true" outlineLevel="0" collapsed="false"/>
    <row r="97" customFormat="false" ht="20.25" hidden="false" customHeight="true" outlineLevel="0" collapsed="false"/>
    <row r="98" customFormat="false" ht="20.25" hidden="false" customHeight="true" outlineLevel="0" collapsed="false"/>
    <row r="99" customFormat="false" ht="20.25" hidden="false" customHeight="true" outlineLevel="0" collapsed="false"/>
    <row r="100" customFormat="false" ht="20.25" hidden="false" customHeight="true" outlineLevel="0" collapsed="false"/>
    <row r="101" customFormat="false" ht="20.25" hidden="false" customHeight="true" outlineLevel="0" collapsed="false"/>
    <row r="128" customFormat="false" ht="14.25" hidden="false" customHeight="false" outlineLevel="0" collapsed="false">
      <c r="C128" s="42"/>
      <c r="D128" s="42"/>
      <c r="E128" s="42"/>
      <c r="F128" s="42"/>
      <c r="G128" s="42"/>
      <c r="H128" s="42"/>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row>
    <row r="129" customFormat="false" ht="14.25" hidden="false" customHeight="false" outlineLevel="0" collapsed="false">
      <c r="C129" s="42"/>
      <c r="D129" s="42"/>
      <c r="E129" s="42"/>
      <c r="F129" s="42"/>
      <c r="G129" s="42"/>
      <c r="H129" s="42"/>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row>
    <row r="130" customFormat="false" ht="14.25" hidden="false" customHeight="false" outlineLevel="0" collapsed="false">
      <c r="C130" s="149"/>
      <c r="D130" s="149"/>
      <c r="E130" s="149"/>
      <c r="F130" s="149"/>
      <c r="G130" s="149"/>
      <c r="H130" s="149"/>
      <c r="I130" s="42"/>
      <c r="J130" s="42"/>
    </row>
    <row r="131" customFormat="false" ht="14.25" hidden="false" customHeight="false" outlineLevel="0" collapsed="false">
      <c r="C131" s="149"/>
      <c r="D131" s="149"/>
      <c r="E131" s="149"/>
      <c r="F131" s="149"/>
      <c r="G131" s="149"/>
      <c r="H131" s="149"/>
      <c r="I131" s="42"/>
      <c r="J131" s="42"/>
    </row>
    <row r="132" customFormat="false" ht="14.25" hidden="false" customHeight="false" outlineLevel="0" collapsed="false">
      <c r="C132" s="42"/>
      <c r="D132" s="42"/>
      <c r="E132" s="42"/>
      <c r="F132" s="42"/>
      <c r="G132" s="42"/>
      <c r="H132" s="42"/>
    </row>
    <row r="133" customFormat="false" ht="14.25" hidden="false" customHeight="false" outlineLevel="0" collapsed="false">
      <c r="C133" s="42"/>
      <c r="D133" s="42"/>
      <c r="E133" s="42"/>
      <c r="F133" s="42"/>
      <c r="G133" s="42"/>
      <c r="H133" s="42"/>
    </row>
    <row r="134" customFormat="false" ht="14.25" hidden="false" customHeight="false" outlineLevel="0" collapsed="false">
      <c r="C134" s="42"/>
      <c r="D134" s="42"/>
      <c r="E134" s="42"/>
      <c r="F134" s="42"/>
      <c r="G134" s="42"/>
      <c r="H134" s="42"/>
    </row>
    <row r="135" customFormat="false" ht="14.25" hidden="false" customHeight="false" outlineLevel="0" collapsed="false">
      <c r="C135" s="42"/>
      <c r="D135" s="42"/>
      <c r="E135" s="42"/>
      <c r="F135" s="42"/>
      <c r="G135" s="42"/>
      <c r="H135" s="42"/>
    </row>
  </sheetData>
  <mergeCells count="217">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1:E23"/>
    <mergeCell ref="H21:H23"/>
    <mergeCell ref="I21:L23"/>
    <mergeCell ref="M21:O23"/>
    <mergeCell ref="AZ21:BA21"/>
    <mergeCell ref="BB21:BC21"/>
    <mergeCell ref="BD21:BH23"/>
    <mergeCell ref="AZ22:BA22"/>
    <mergeCell ref="BB22:BC22"/>
    <mergeCell ref="AZ23:BA23"/>
    <mergeCell ref="BB23:BC23"/>
    <mergeCell ref="C24:E26"/>
    <mergeCell ref="H24:H26"/>
    <mergeCell ref="I24:L26"/>
    <mergeCell ref="M24:O26"/>
    <mergeCell ref="AZ24:BA24"/>
    <mergeCell ref="BB24:BC24"/>
    <mergeCell ref="BD24:BH26"/>
    <mergeCell ref="AZ25:BA25"/>
    <mergeCell ref="BB25:BC25"/>
    <mergeCell ref="AZ26:BA26"/>
    <mergeCell ref="BB26:BC26"/>
    <mergeCell ref="C27:E29"/>
    <mergeCell ref="H27:H29"/>
    <mergeCell ref="I27:L29"/>
    <mergeCell ref="M27:O29"/>
    <mergeCell ref="AZ27:BA27"/>
    <mergeCell ref="BB27:BC27"/>
    <mergeCell ref="BD27:BH29"/>
    <mergeCell ref="AZ28:BA28"/>
    <mergeCell ref="BB28:BC28"/>
    <mergeCell ref="AZ29:BA29"/>
    <mergeCell ref="BB29:BC29"/>
    <mergeCell ref="C30:E32"/>
    <mergeCell ref="H30:H32"/>
    <mergeCell ref="I30:L32"/>
    <mergeCell ref="M30:O32"/>
    <mergeCell ref="AZ30:BA30"/>
    <mergeCell ref="BB30:BC30"/>
    <mergeCell ref="BD30:BH32"/>
    <mergeCell ref="AZ31:BA31"/>
    <mergeCell ref="BB31:BC31"/>
    <mergeCell ref="AZ32:BA32"/>
    <mergeCell ref="BB32:BC32"/>
    <mergeCell ref="C33:E35"/>
    <mergeCell ref="H33:H35"/>
    <mergeCell ref="I33:L35"/>
    <mergeCell ref="M33:O35"/>
    <mergeCell ref="AZ33:BA33"/>
    <mergeCell ref="BB33:BC33"/>
    <mergeCell ref="BD33:BH35"/>
    <mergeCell ref="AZ34:BA34"/>
    <mergeCell ref="BB34:BC34"/>
    <mergeCell ref="AZ35:BA35"/>
    <mergeCell ref="BB35:BC35"/>
    <mergeCell ref="C36:E38"/>
    <mergeCell ref="H36:H38"/>
    <mergeCell ref="I36:L38"/>
    <mergeCell ref="M36:O38"/>
    <mergeCell ref="AZ36:BA36"/>
    <mergeCell ref="BB36:BC36"/>
    <mergeCell ref="BD36:BH38"/>
    <mergeCell ref="AZ37:BA37"/>
    <mergeCell ref="BB37:BC37"/>
    <mergeCell ref="AZ38:BA38"/>
    <mergeCell ref="BB38:BC38"/>
    <mergeCell ref="C39:E41"/>
    <mergeCell ref="H39:H41"/>
    <mergeCell ref="I39:L41"/>
    <mergeCell ref="M39:O41"/>
    <mergeCell ref="AZ39:BA39"/>
    <mergeCell ref="BB39:BC39"/>
    <mergeCell ref="BD39:BH41"/>
    <mergeCell ref="AZ40:BA40"/>
    <mergeCell ref="BB40:BC40"/>
    <mergeCell ref="AZ41:BA41"/>
    <mergeCell ref="BB41:BC41"/>
    <mergeCell ref="C42:E44"/>
    <mergeCell ref="H42:H44"/>
    <mergeCell ref="I42:L44"/>
    <mergeCell ref="M42:O44"/>
    <mergeCell ref="AZ42:BA42"/>
    <mergeCell ref="BB42:BC42"/>
    <mergeCell ref="BD42:BH44"/>
    <mergeCell ref="AZ43:BA43"/>
    <mergeCell ref="BB43:BC43"/>
    <mergeCell ref="AZ44:BA44"/>
    <mergeCell ref="BB44:BC44"/>
    <mergeCell ref="C45:E47"/>
    <mergeCell ref="H45:H47"/>
    <mergeCell ref="I45:L47"/>
    <mergeCell ref="M45:O47"/>
    <mergeCell ref="AZ45:BA45"/>
    <mergeCell ref="BB45:BC45"/>
    <mergeCell ref="BD45:BH47"/>
    <mergeCell ref="AZ46:BA46"/>
    <mergeCell ref="BB46:BC46"/>
    <mergeCell ref="AZ47:BA47"/>
    <mergeCell ref="BB47:BC47"/>
    <mergeCell ref="C48:E50"/>
    <mergeCell ref="H48:H50"/>
    <mergeCell ref="I48:L50"/>
    <mergeCell ref="M48:O50"/>
    <mergeCell ref="AZ48:BA48"/>
    <mergeCell ref="BB48:BC48"/>
    <mergeCell ref="BD48:BH50"/>
    <mergeCell ref="AZ49:BA49"/>
    <mergeCell ref="BB49:BC49"/>
    <mergeCell ref="AZ50:BA50"/>
    <mergeCell ref="BB50:BC50"/>
    <mergeCell ref="C51:E53"/>
    <mergeCell ref="H51:H53"/>
    <mergeCell ref="I51:L53"/>
    <mergeCell ref="M51:O53"/>
    <mergeCell ref="AZ51:BA51"/>
    <mergeCell ref="BB51:BC51"/>
    <mergeCell ref="BD51:BH53"/>
    <mergeCell ref="AZ52:BA52"/>
    <mergeCell ref="BB52:BC52"/>
    <mergeCell ref="AZ53:BA53"/>
    <mergeCell ref="BB53:BC53"/>
    <mergeCell ref="C54:E56"/>
    <mergeCell ref="H54:H56"/>
    <mergeCell ref="I54:L56"/>
    <mergeCell ref="M54:O56"/>
    <mergeCell ref="AZ54:BA54"/>
    <mergeCell ref="BB54:BC54"/>
    <mergeCell ref="BD54:BH56"/>
    <mergeCell ref="AZ55:BA55"/>
    <mergeCell ref="BB55:BC55"/>
    <mergeCell ref="AZ56:BA56"/>
    <mergeCell ref="BB56:BC56"/>
    <mergeCell ref="C57:E59"/>
    <mergeCell ref="H57:H59"/>
    <mergeCell ref="I57:L59"/>
    <mergeCell ref="M57:O59"/>
    <mergeCell ref="AZ57:BA57"/>
    <mergeCell ref="BB57:BC57"/>
    <mergeCell ref="BD57:BH59"/>
    <mergeCell ref="AZ58:BA58"/>
    <mergeCell ref="BB58:BC58"/>
    <mergeCell ref="AZ59:BA59"/>
    <mergeCell ref="BB59:BC59"/>
    <mergeCell ref="C60:E62"/>
    <mergeCell ref="H60:H62"/>
    <mergeCell ref="I60:L62"/>
    <mergeCell ref="M60:O62"/>
    <mergeCell ref="AZ60:BA60"/>
    <mergeCell ref="BB60:BC60"/>
    <mergeCell ref="BD60:BH62"/>
    <mergeCell ref="AZ61:BA61"/>
    <mergeCell ref="BB61:BC61"/>
    <mergeCell ref="AZ62:BA62"/>
    <mergeCell ref="BB62:BC62"/>
    <mergeCell ref="C63:E65"/>
    <mergeCell ref="H63:H65"/>
    <mergeCell ref="I63:L65"/>
    <mergeCell ref="M63:O65"/>
    <mergeCell ref="AZ63:BA63"/>
    <mergeCell ref="BB63:BC63"/>
    <mergeCell ref="BD63:BH65"/>
    <mergeCell ref="AZ64:BA64"/>
    <mergeCell ref="BB64:BC64"/>
    <mergeCell ref="AZ65:BA65"/>
    <mergeCell ref="BB65:BC65"/>
    <mergeCell ref="C66:E68"/>
    <mergeCell ref="H66:H68"/>
    <mergeCell ref="I66:L68"/>
    <mergeCell ref="M66:O68"/>
    <mergeCell ref="AZ66:BA66"/>
    <mergeCell ref="BB66:BC66"/>
    <mergeCell ref="BD66:BH68"/>
    <mergeCell ref="AZ67:BA67"/>
    <mergeCell ref="BB67:BC67"/>
    <mergeCell ref="AZ68:BA68"/>
    <mergeCell ref="BB68:BC68"/>
    <mergeCell ref="B69:T69"/>
    <mergeCell ref="AZ69:BA71"/>
    <mergeCell ref="BB69:BH73"/>
    <mergeCell ref="B70:T70"/>
    <mergeCell ref="B71:T71"/>
    <mergeCell ref="B72:T72"/>
    <mergeCell ref="AZ72:BA72"/>
    <mergeCell ref="B73:T73"/>
    <mergeCell ref="AZ73:BA73"/>
  </mergeCells>
  <conditionalFormatting sqref="U23:AA23">
    <cfRule type="expression" priority="2" aboveAverage="0" equalAverage="0" bottom="0" percent="0" rank="0" text="" dxfId="504">
      <formula>OR(U$69=$B22,U$70=$B22)</formula>
    </cfRule>
  </conditionalFormatting>
  <conditionalFormatting sqref="U22:AA23 U69:BA73">
    <cfRule type="expression" priority="3" aboveAverage="0" equalAverage="0" bottom="0" percent="0" rank="0" text="" dxfId="505">
      <formula>INDIRECT(ADDRESS(ROW(),COLUMN()))=TRUNC(INDIRECT(ADDRESS(ROW(),COLUMN())))</formula>
    </cfRule>
  </conditionalFormatting>
  <conditionalFormatting sqref="AB40:AH41">
    <cfRule type="expression" priority="4" aboveAverage="0" equalAverage="0" bottom="0" percent="0" rank="0" text="" dxfId="506">
      <formula>INDIRECT(ADDRESS(ROW(),COLUMN()))=TRUNC(INDIRECT(ADDRESS(ROW(),COLUMN())))</formula>
    </cfRule>
  </conditionalFormatting>
  <conditionalFormatting sqref="U40:AA41">
    <cfRule type="expression" priority="5" aboveAverage="0" equalAverage="0" bottom="0" percent="0" rank="0" text="" dxfId="507">
      <formula>INDIRECT(ADDRESS(ROW(),COLUMN()))=TRUNC(INDIRECT(ADDRESS(ROW(),COLUMN())))</formula>
    </cfRule>
  </conditionalFormatting>
  <conditionalFormatting sqref="AZ22:BC23">
    <cfRule type="expression" priority="6" aboveAverage="0" equalAverage="0" bottom="0" percent="0" rank="0" text="" dxfId="508">
      <formula>INDIRECT(ADDRESS(ROW(),COLUMN()))=TRUNC(INDIRECT(ADDRESS(ROW(),COLUMN())))</formula>
    </cfRule>
  </conditionalFormatting>
  <conditionalFormatting sqref="AI40:AO41">
    <cfRule type="expression" priority="7" aboveAverage="0" equalAverage="0" bottom="0" percent="0" rank="0" text="" dxfId="509">
      <formula>INDIRECT(ADDRESS(ROW(),COLUMN()))=TRUNC(INDIRECT(ADDRESS(ROW(),COLUMN())))</formula>
    </cfRule>
  </conditionalFormatting>
  <conditionalFormatting sqref="AZ25:BC26">
    <cfRule type="expression" priority="8" aboveAverage="0" equalAverage="0" bottom="0" percent="0" rank="0" text="" dxfId="510">
      <formula>INDIRECT(ADDRESS(ROW(),COLUMN()))=TRUNC(INDIRECT(ADDRESS(ROW(),COLUMN())))</formula>
    </cfRule>
  </conditionalFormatting>
  <conditionalFormatting sqref="AP37:AV38">
    <cfRule type="expression" priority="9" aboveAverage="0" equalAverage="0" bottom="0" percent="0" rank="0" text="" dxfId="511">
      <formula>INDIRECT(ADDRESS(ROW(),COLUMN()))=TRUNC(INDIRECT(ADDRESS(ROW(),COLUMN())))</formula>
    </cfRule>
  </conditionalFormatting>
  <conditionalFormatting sqref="AW37:AY38">
    <cfRule type="expression" priority="10" aboveAverage="0" equalAverage="0" bottom="0" percent="0" rank="0" text="" dxfId="512">
      <formula>INDIRECT(ADDRESS(ROW(),COLUMN()))=TRUNC(INDIRECT(ADDRESS(ROW(),COLUMN())))</formula>
    </cfRule>
  </conditionalFormatting>
  <conditionalFormatting sqref="AZ28:BC29">
    <cfRule type="expression" priority="11" aboveAverage="0" equalAverage="0" bottom="0" percent="0" rank="0" text="" dxfId="513">
      <formula>INDIRECT(ADDRESS(ROW(),COLUMN()))=TRUNC(INDIRECT(ADDRESS(ROW(),COLUMN())))</formula>
    </cfRule>
  </conditionalFormatting>
  <conditionalFormatting sqref="AB37:AH38">
    <cfRule type="expression" priority="12" aboveAverage="0" equalAverage="0" bottom="0" percent="0" rank="0" text="" dxfId="514">
      <formula>INDIRECT(ADDRESS(ROW(),COLUMN()))=TRUNC(INDIRECT(ADDRESS(ROW(),COLUMN())))</formula>
    </cfRule>
  </conditionalFormatting>
  <conditionalFormatting sqref="AI37:AO38">
    <cfRule type="expression" priority="13" aboveAverage="0" equalAverage="0" bottom="0" percent="0" rank="0" text="" dxfId="515">
      <formula>INDIRECT(ADDRESS(ROW(),COLUMN()))=TRUNC(INDIRECT(ADDRESS(ROW(),COLUMN())))</formula>
    </cfRule>
  </conditionalFormatting>
  <conditionalFormatting sqref="AZ31:BC32">
    <cfRule type="expression" priority="14" aboveAverage="0" equalAverage="0" bottom="0" percent="0" rank="0" text="" dxfId="516">
      <formula>INDIRECT(ADDRESS(ROW(),COLUMN()))=TRUNC(INDIRECT(ADDRESS(ROW(),COLUMN())))</formula>
    </cfRule>
  </conditionalFormatting>
  <conditionalFormatting sqref="AW34:AY35">
    <cfRule type="expression" priority="15" aboveAverage="0" equalAverage="0" bottom="0" percent="0" rank="0" text="" dxfId="517">
      <formula>INDIRECT(ADDRESS(ROW(),COLUMN()))=TRUNC(INDIRECT(ADDRESS(ROW(),COLUMN())))</formula>
    </cfRule>
  </conditionalFormatting>
  <conditionalFormatting sqref="U37:AA38">
    <cfRule type="expression" priority="16" aboveAverage="0" equalAverage="0" bottom="0" percent="0" rank="0" text="" dxfId="518">
      <formula>INDIRECT(ADDRESS(ROW(),COLUMN()))=TRUNC(INDIRECT(ADDRESS(ROW(),COLUMN())))</formula>
    </cfRule>
  </conditionalFormatting>
  <conditionalFormatting sqref="AZ34:BC35">
    <cfRule type="expression" priority="17" aboveAverage="0" equalAverage="0" bottom="0" percent="0" rank="0" text="" dxfId="519">
      <formula>INDIRECT(ADDRESS(ROW(),COLUMN()))=TRUNC(INDIRECT(ADDRESS(ROW(),COLUMN())))</formula>
    </cfRule>
  </conditionalFormatting>
  <conditionalFormatting sqref="AI34:AO35">
    <cfRule type="expression" priority="18" aboveAverage="0" equalAverage="0" bottom="0" percent="0" rank="0" text="" dxfId="520">
      <formula>INDIRECT(ADDRESS(ROW(),COLUMN()))=TRUNC(INDIRECT(ADDRESS(ROW(),COLUMN())))</formula>
    </cfRule>
  </conditionalFormatting>
  <conditionalFormatting sqref="AP34:AV35">
    <cfRule type="expression" priority="19" aboveAverage="0" equalAverage="0" bottom="0" percent="0" rank="0" text="" dxfId="521">
      <formula>INDIRECT(ADDRESS(ROW(),COLUMN()))=TRUNC(INDIRECT(ADDRESS(ROW(),COLUMN())))</formula>
    </cfRule>
  </conditionalFormatting>
  <conditionalFormatting sqref="AZ37:BC38">
    <cfRule type="expression" priority="20" aboveAverage="0" equalAverage="0" bottom="0" percent="0" rank="0" text="" dxfId="522">
      <formula>INDIRECT(ADDRESS(ROW(),COLUMN()))=TRUNC(INDIRECT(ADDRESS(ROW(),COLUMN())))</formula>
    </cfRule>
  </conditionalFormatting>
  <conditionalFormatting sqref="U34:AA35">
    <cfRule type="expression" priority="21" aboveAverage="0" equalAverage="0" bottom="0" percent="0" rank="0" text="" dxfId="523">
      <formula>INDIRECT(ADDRESS(ROW(),COLUMN()))=TRUNC(INDIRECT(ADDRESS(ROW(),COLUMN())))</formula>
    </cfRule>
  </conditionalFormatting>
  <conditionalFormatting sqref="AB34:AH35">
    <cfRule type="expression" priority="22" aboveAverage="0" equalAverage="0" bottom="0" percent="0" rank="0" text="" dxfId="524">
      <formula>INDIRECT(ADDRESS(ROW(),COLUMN()))=TRUNC(INDIRECT(ADDRESS(ROW(),COLUMN())))</formula>
    </cfRule>
  </conditionalFormatting>
  <conditionalFormatting sqref="AZ40:BC41">
    <cfRule type="expression" priority="23" aboveAverage="0" equalAverage="0" bottom="0" percent="0" rank="0" text="" dxfId="525">
      <formula>INDIRECT(ADDRESS(ROW(),COLUMN()))=TRUNC(INDIRECT(ADDRESS(ROW(),COLUMN())))</formula>
    </cfRule>
  </conditionalFormatting>
  <conditionalFormatting sqref="AP31:AV32">
    <cfRule type="expression" priority="24" aboveAverage="0" equalAverage="0" bottom="0" percent="0" rank="0" text="" dxfId="526">
      <formula>INDIRECT(ADDRESS(ROW(),COLUMN()))=TRUNC(INDIRECT(ADDRESS(ROW(),COLUMN())))</formula>
    </cfRule>
  </conditionalFormatting>
  <conditionalFormatting sqref="AW31:AY32">
    <cfRule type="expression" priority="25" aboveAverage="0" equalAverage="0" bottom="0" percent="0" rank="0" text="" dxfId="527">
      <formula>INDIRECT(ADDRESS(ROW(),COLUMN()))=TRUNC(INDIRECT(ADDRESS(ROW(),COLUMN())))</formula>
    </cfRule>
  </conditionalFormatting>
  <conditionalFormatting sqref="AZ43:BC44">
    <cfRule type="expression" priority="26" aboveAverage="0" equalAverage="0" bottom="0" percent="0" rank="0" text="" dxfId="528">
      <formula>INDIRECT(ADDRESS(ROW(),COLUMN()))=TRUNC(INDIRECT(ADDRESS(ROW(),COLUMN())))</formula>
    </cfRule>
  </conditionalFormatting>
  <conditionalFormatting sqref="AB31:AH32">
    <cfRule type="expression" priority="27" aboveAverage="0" equalAverage="0" bottom="0" percent="0" rank="0" text="" dxfId="529">
      <formula>INDIRECT(ADDRESS(ROW(),COLUMN()))=TRUNC(INDIRECT(ADDRESS(ROW(),COLUMN())))</formula>
    </cfRule>
  </conditionalFormatting>
  <conditionalFormatting sqref="AI31:AO32">
    <cfRule type="expression" priority="28" aboveAverage="0" equalAverage="0" bottom="0" percent="0" rank="0" text="" dxfId="530">
      <formula>INDIRECT(ADDRESS(ROW(),COLUMN()))=TRUNC(INDIRECT(ADDRESS(ROW(),COLUMN())))</formula>
    </cfRule>
  </conditionalFormatting>
  <conditionalFormatting sqref="AZ46:BC47">
    <cfRule type="expression" priority="29" aboveAverage="0" equalAverage="0" bottom="0" percent="0" rank="0" text="" dxfId="531">
      <formula>INDIRECT(ADDRESS(ROW(),COLUMN()))=TRUNC(INDIRECT(ADDRESS(ROW(),COLUMN())))</formula>
    </cfRule>
  </conditionalFormatting>
  <conditionalFormatting sqref="AW28:AY29">
    <cfRule type="expression" priority="30" aboveAverage="0" equalAverage="0" bottom="0" percent="0" rank="0" text="" dxfId="532">
      <formula>INDIRECT(ADDRESS(ROW(),COLUMN()))=TRUNC(INDIRECT(ADDRESS(ROW(),COLUMN())))</formula>
    </cfRule>
  </conditionalFormatting>
  <conditionalFormatting sqref="U31:AA32">
    <cfRule type="expression" priority="31" aboveAverage="0" equalAverage="0" bottom="0" percent="0" rank="0" text="" dxfId="533">
      <formula>INDIRECT(ADDRESS(ROW(),COLUMN()))=TRUNC(INDIRECT(ADDRESS(ROW(),COLUMN())))</formula>
    </cfRule>
  </conditionalFormatting>
  <conditionalFormatting sqref="AZ49:BC50">
    <cfRule type="expression" priority="32" aboveAverage="0" equalAverage="0" bottom="0" percent="0" rank="0" text="" dxfId="534">
      <formula>INDIRECT(ADDRESS(ROW(),COLUMN()))=TRUNC(INDIRECT(ADDRESS(ROW(),COLUMN())))</formula>
    </cfRule>
  </conditionalFormatting>
  <conditionalFormatting sqref="AI28:AO29">
    <cfRule type="expression" priority="33" aboveAverage="0" equalAverage="0" bottom="0" percent="0" rank="0" text="" dxfId="535">
      <formula>INDIRECT(ADDRESS(ROW(),COLUMN()))=TRUNC(INDIRECT(ADDRESS(ROW(),COLUMN())))</formula>
    </cfRule>
  </conditionalFormatting>
  <conditionalFormatting sqref="AP28:AV29">
    <cfRule type="expression" priority="34" aboveAverage="0" equalAverage="0" bottom="0" percent="0" rank="0" text="" dxfId="536">
      <formula>INDIRECT(ADDRESS(ROW(),COLUMN()))=TRUNC(INDIRECT(ADDRESS(ROW(),COLUMN())))</formula>
    </cfRule>
  </conditionalFormatting>
  <conditionalFormatting sqref="AZ52:BC53">
    <cfRule type="expression" priority="35" aboveAverage="0" equalAverage="0" bottom="0" percent="0" rank="0" text="" dxfId="537">
      <formula>INDIRECT(ADDRESS(ROW(),COLUMN()))=TRUNC(INDIRECT(ADDRESS(ROW(),COLUMN())))</formula>
    </cfRule>
  </conditionalFormatting>
  <conditionalFormatting sqref="U28:AA29">
    <cfRule type="expression" priority="36" aboveAverage="0" equalAverage="0" bottom="0" percent="0" rank="0" text="" dxfId="538">
      <formula>INDIRECT(ADDRESS(ROW(),COLUMN()))=TRUNC(INDIRECT(ADDRESS(ROW(),COLUMN())))</formula>
    </cfRule>
  </conditionalFormatting>
  <conditionalFormatting sqref="AB28:AH29">
    <cfRule type="expression" priority="37" aboveAverage="0" equalAverage="0" bottom="0" percent="0" rank="0" text="" dxfId="539">
      <formula>INDIRECT(ADDRESS(ROW(),COLUMN()))=TRUNC(INDIRECT(ADDRESS(ROW(),COLUMN())))</formula>
    </cfRule>
  </conditionalFormatting>
  <conditionalFormatting sqref="AZ55:BC56">
    <cfRule type="expression" priority="38" aboveAverage="0" equalAverage="0" bottom="0" percent="0" rank="0" text="" dxfId="540">
      <formula>INDIRECT(ADDRESS(ROW(),COLUMN()))=TRUNC(INDIRECT(ADDRESS(ROW(),COLUMN())))</formula>
    </cfRule>
  </conditionalFormatting>
  <conditionalFormatting sqref="AP25:AV26">
    <cfRule type="expression" priority="39" aboveAverage="0" equalAverage="0" bottom="0" percent="0" rank="0" text="" dxfId="541">
      <formula>INDIRECT(ADDRESS(ROW(),COLUMN()))=TRUNC(INDIRECT(ADDRESS(ROW(),COLUMN())))</formula>
    </cfRule>
  </conditionalFormatting>
  <conditionalFormatting sqref="AW25:AY26">
    <cfRule type="expression" priority="40" aboveAverage="0" equalAverage="0" bottom="0" percent="0" rank="0" text="" dxfId="542">
      <formula>INDIRECT(ADDRESS(ROW(),COLUMN()))=TRUNC(INDIRECT(ADDRESS(ROW(),COLUMN())))</formula>
    </cfRule>
  </conditionalFormatting>
  <conditionalFormatting sqref="AZ58:BC59">
    <cfRule type="expression" priority="41" aboveAverage="0" equalAverage="0" bottom="0" percent="0" rank="0" text="" dxfId="543">
      <formula>INDIRECT(ADDRESS(ROW(),COLUMN()))=TRUNC(INDIRECT(ADDRESS(ROW(),COLUMN())))</formula>
    </cfRule>
  </conditionalFormatting>
  <conditionalFormatting sqref="AB25:AH26">
    <cfRule type="expression" priority="42" aboveAverage="0" equalAverage="0" bottom="0" percent="0" rank="0" text="" dxfId="544">
      <formula>INDIRECT(ADDRESS(ROW(),COLUMN()))=TRUNC(INDIRECT(ADDRESS(ROW(),COLUMN())))</formula>
    </cfRule>
  </conditionalFormatting>
  <conditionalFormatting sqref="AI25:AO26">
    <cfRule type="expression" priority="43" aboveAverage="0" equalAverage="0" bottom="0" percent="0" rank="0" text="" dxfId="545">
      <formula>INDIRECT(ADDRESS(ROW(),COLUMN()))=TRUNC(INDIRECT(ADDRESS(ROW(),COLUMN())))</formula>
    </cfRule>
  </conditionalFormatting>
  <conditionalFormatting sqref="AZ61:BC62">
    <cfRule type="expression" priority="44" aboveAverage="0" equalAverage="0" bottom="0" percent="0" rank="0" text="" dxfId="546">
      <formula>INDIRECT(ADDRESS(ROW(),COLUMN()))=TRUNC(INDIRECT(ADDRESS(ROW(),COLUMN())))</formula>
    </cfRule>
  </conditionalFormatting>
  <conditionalFormatting sqref="AW22:AY23">
    <cfRule type="expression" priority="45" aboveAverage="0" equalAverage="0" bottom="0" percent="0" rank="0" text="" dxfId="547">
      <formula>INDIRECT(ADDRESS(ROW(),COLUMN()))=TRUNC(INDIRECT(ADDRESS(ROW(),COLUMN())))</formula>
    </cfRule>
  </conditionalFormatting>
  <conditionalFormatting sqref="U25:AA26">
    <cfRule type="expression" priority="46" aboveAverage="0" equalAverage="0" bottom="0" percent="0" rank="0" text="" dxfId="548">
      <formula>INDIRECT(ADDRESS(ROW(),COLUMN()))=TRUNC(INDIRECT(ADDRESS(ROW(),COLUMN())))</formula>
    </cfRule>
  </conditionalFormatting>
  <conditionalFormatting sqref="AZ64:BC65">
    <cfRule type="expression" priority="47" aboveAverage="0" equalAverage="0" bottom="0" percent="0" rank="0" text="" dxfId="549">
      <formula>INDIRECT(ADDRESS(ROW(),COLUMN()))=TRUNC(INDIRECT(ADDRESS(ROW(),COLUMN())))</formula>
    </cfRule>
  </conditionalFormatting>
  <conditionalFormatting sqref="AI22:AO23">
    <cfRule type="expression" priority="48" aboveAverage="0" equalAverage="0" bottom="0" percent="0" rank="0" text="" dxfId="550">
      <formula>INDIRECT(ADDRESS(ROW(),COLUMN()))=TRUNC(INDIRECT(ADDRESS(ROW(),COLUMN())))</formula>
    </cfRule>
  </conditionalFormatting>
  <conditionalFormatting sqref="AP22:AV23">
    <cfRule type="expression" priority="49" aboveAverage="0" equalAverage="0" bottom="0" percent="0" rank="0" text="" dxfId="551">
      <formula>INDIRECT(ADDRESS(ROW(),COLUMN()))=TRUNC(INDIRECT(ADDRESS(ROW(),COLUMN())))</formula>
    </cfRule>
  </conditionalFormatting>
  <conditionalFormatting sqref="AZ67:BC68">
    <cfRule type="expression" priority="50" aboveAverage="0" equalAverage="0" bottom="0" percent="0" rank="0" text="" dxfId="552">
      <formula>INDIRECT(ADDRESS(ROW(),COLUMN()))=TRUNC(INDIRECT(ADDRESS(ROW(),COLUMN())))</formula>
    </cfRule>
  </conditionalFormatting>
  <conditionalFormatting sqref="AB23:AH23">
    <cfRule type="expression" priority="51" aboveAverage="0" equalAverage="0" bottom="0" percent="0" rank="0" text="" dxfId="553">
      <formula>OR(AB$69=$B22,AB$70=$B22)</formula>
    </cfRule>
  </conditionalFormatting>
  <conditionalFormatting sqref="AB22:AH23">
    <cfRule type="expression" priority="52" aboveAverage="0" equalAverage="0" bottom="0" percent="0" rank="0" text="" dxfId="554">
      <formula>INDIRECT(ADDRESS(ROW(),COLUMN()))=TRUNC(INDIRECT(ADDRESS(ROW(),COLUMN())))</formula>
    </cfRule>
  </conditionalFormatting>
  <conditionalFormatting sqref="AI23:AO23">
    <cfRule type="expression" priority="53" aboveAverage="0" equalAverage="0" bottom="0" percent="0" rank="0" text="" dxfId="555">
      <formula>OR(AI$69=$B22,AI$70=$B22)</formula>
    </cfRule>
  </conditionalFormatting>
  <conditionalFormatting sqref="AP23:AV23">
    <cfRule type="expression" priority="54" aboveAverage="0" equalAverage="0" bottom="0" percent="0" rank="0" text="" dxfId="556">
      <formula>OR(AP$69=$B22,AP$70=$B22)</formula>
    </cfRule>
  </conditionalFormatting>
  <conditionalFormatting sqref="AW23:AY23">
    <cfRule type="expression" priority="55" aboveAverage="0" equalAverage="0" bottom="0" percent="0" rank="0" text="" dxfId="557">
      <formula>OR(AW$69=$B22,AW$70=$B22)</formula>
    </cfRule>
  </conditionalFormatting>
  <conditionalFormatting sqref="U26:AA26">
    <cfRule type="expression" priority="56" aboveAverage="0" equalAverage="0" bottom="0" percent="0" rank="0" text="" dxfId="558">
      <formula>OR(U$69=$B25,U$70=$B25)</formula>
    </cfRule>
  </conditionalFormatting>
  <conditionalFormatting sqref="AB26:AH26">
    <cfRule type="expression" priority="57" aboveAverage="0" equalAverage="0" bottom="0" percent="0" rank="0" text="" dxfId="559">
      <formula>OR(AB$69=$B25,AB$70=$B25)</formula>
    </cfRule>
  </conditionalFormatting>
  <conditionalFormatting sqref="AI26:AO26">
    <cfRule type="expression" priority="58" aboveAverage="0" equalAverage="0" bottom="0" percent="0" rank="0" text="" dxfId="560">
      <formula>OR(AI$69=$B25,AI$70=$B25)</formula>
    </cfRule>
  </conditionalFormatting>
  <conditionalFormatting sqref="AP26:AV26">
    <cfRule type="expression" priority="59" aboveAverage="0" equalAverage="0" bottom="0" percent="0" rank="0" text="" dxfId="561">
      <formula>OR(AP$69=$B25,AP$70=$B25)</formula>
    </cfRule>
  </conditionalFormatting>
  <conditionalFormatting sqref="AW26:AY26">
    <cfRule type="expression" priority="60" aboveAverage="0" equalAverage="0" bottom="0" percent="0" rank="0" text="" dxfId="562">
      <formula>OR(AW$69=$B25,AW$70=$B25)</formula>
    </cfRule>
  </conditionalFormatting>
  <conditionalFormatting sqref="U29:AA29">
    <cfRule type="expression" priority="61" aboveAverage="0" equalAverage="0" bottom="0" percent="0" rank="0" text="" dxfId="563">
      <formula>OR(U$69=$B28,U$70=$B28)</formula>
    </cfRule>
  </conditionalFormatting>
  <conditionalFormatting sqref="AB29:AH29">
    <cfRule type="expression" priority="62" aboveAverage="0" equalAverage="0" bottom="0" percent="0" rank="0" text="" dxfId="564">
      <formula>OR(AB$69=$B28,AB$70=$B28)</formula>
    </cfRule>
  </conditionalFormatting>
  <conditionalFormatting sqref="AI29:AO29">
    <cfRule type="expression" priority="63" aboveAverage="0" equalAverage="0" bottom="0" percent="0" rank="0" text="" dxfId="565">
      <formula>OR(AI$69=$B28,AI$70=$B28)</formula>
    </cfRule>
  </conditionalFormatting>
  <conditionalFormatting sqref="AP29:AV29">
    <cfRule type="expression" priority="64" aboveAverage="0" equalAverage="0" bottom="0" percent="0" rank="0" text="" dxfId="566">
      <formula>OR(AP$69=$B28,AP$70=$B28)</formula>
    </cfRule>
  </conditionalFormatting>
  <conditionalFormatting sqref="AW29:AY29">
    <cfRule type="expression" priority="65" aboveAverage="0" equalAverage="0" bottom="0" percent="0" rank="0" text="" dxfId="567">
      <formula>OR(AW$69=$B28,AW$70=$B28)</formula>
    </cfRule>
  </conditionalFormatting>
  <conditionalFormatting sqref="U32:AA32">
    <cfRule type="expression" priority="66" aboveAverage="0" equalAverage="0" bottom="0" percent="0" rank="0" text="" dxfId="568">
      <formula>OR(U$69=$B31,U$70=$B31)</formula>
    </cfRule>
  </conditionalFormatting>
  <conditionalFormatting sqref="AB32:AH32">
    <cfRule type="expression" priority="67" aboveAverage="0" equalAverage="0" bottom="0" percent="0" rank="0" text="" dxfId="569">
      <formula>OR(AB$69=$B31,AB$70=$B31)</formula>
    </cfRule>
  </conditionalFormatting>
  <conditionalFormatting sqref="AI32:AO32">
    <cfRule type="expression" priority="68" aboveAverage="0" equalAverage="0" bottom="0" percent="0" rank="0" text="" dxfId="570">
      <formula>OR(AI$69=$B31,AI$70=$B31)</formula>
    </cfRule>
  </conditionalFormatting>
  <conditionalFormatting sqref="AP32:AV32">
    <cfRule type="expression" priority="69" aboveAverage="0" equalAverage="0" bottom="0" percent="0" rank="0" text="" dxfId="571">
      <formula>OR(AP$69=$B31,AP$70=$B31)</formula>
    </cfRule>
  </conditionalFormatting>
  <conditionalFormatting sqref="AW32:AY32">
    <cfRule type="expression" priority="70" aboveAverage="0" equalAverage="0" bottom="0" percent="0" rank="0" text="" dxfId="572">
      <formula>OR(AW$69=$B31,AW$70=$B31)</formula>
    </cfRule>
  </conditionalFormatting>
  <conditionalFormatting sqref="U35:AA35">
    <cfRule type="expression" priority="71" aboveAverage="0" equalAverage="0" bottom="0" percent="0" rank="0" text="" dxfId="573">
      <formula>OR(U$69=$B34,U$70=$B34)</formula>
    </cfRule>
  </conditionalFormatting>
  <conditionalFormatting sqref="AB35:AH35">
    <cfRule type="expression" priority="72" aboveAverage="0" equalAverage="0" bottom="0" percent="0" rank="0" text="" dxfId="574">
      <formula>OR(AB$69=$B34,AB$70=$B34)</formula>
    </cfRule>
  </conditionalFormatting>
  <conditionalFormatting sqref="AI35:AO35">
    <cfRule type="expression" priority="73" aboveAverage="0" equalAverage="0" bottom="0" percent="0" rank="0" text="" dxfId="575">
      <formula>OR(AI$69=$B34,AI$70=$B34)</formula>
    </cfRule>
  </conditionalFormatting>
  <conditionalFormatting sqref="AP35:AV35">
    <cfRule type="expression" priority="74" aboveAverage="0" equalAverage="0" bottom="0" percent="0" rank="0" text="" dxfId="576">
      <formula>OR(AP$69=$B34,AP$70=$B34)</formula>
    </cfRule>
  </conditionalFormatting>
  <conditionalFormatting sqref="AW35:AY35">
    <cfRule type="expression" priority="75" aboveAverage="0" equalAverage="0" bottom="0" percent="0" rank="0" text="" dxfId="577">
      <formula>OR(AW$69=$B34,AW$70=$B34)</formula>
    </cfRule>
  </conditionalFormatting>
  <conditionalFormatting sqref="U38:AA38">
    <cfRule type="expression" priority="76" aboveAverage="0" equalAverage="0" bottom="0" percent="0" rank="0" text="" dxfId="578">
      <formula>OR(U$69=$B37,U$70=$B37)</formula>
    </cfRule>
  </conditionalFormatting>
  <conditionalFormatting sqref="AB38:AH38">
    <cfRule type="expression" priority="77" aboveAverage="0" equalAverage="0" bottom="0" percent="0" rank="0" text="" dxfId="579">
      <formula>OR(AB$69=$B37,AB$70=$B37)</formula>
    </cfRule>
  </conditionalFormatting>
  <conditionalFormatting sqref="AI38:AO38">
    <cfRule type="expression" priority="78" aboveAverage="0" equalAverage="0" bottom="0" percent="0" rank="0" text="" dxfId="580">
      <formula>OR(AI$69=$B37,AI$70=$B37)</formula>
    </cfRule>
  </conditionalFormatting>
  <conditionalFormatting sqref="AP38:AV38">
    <cfRule type="expression" priority="79" aboveAverage="0" equalAverage="0" bottom="0" percent="0" rank="0" text="" dxfId="581">
      <formula>OR(AP$69=$B37,AP$70=$B37)</formula>
    </cfRule>
  </conditionalFormatting>
  <conditionalFormatting sqref="AW38:AY38">
    <cfRule type="expression" priority="80" aboveAverage="0" equalAverage="0" bottom="0" percent="0" rank="0" text="" dxfId="582">
      <formula>OR(AW$69=$B37,AW$70=$B37)</formula>
    </cfRule>
  </conditionalFormatting>
  <conditionalFormatting sqref="U41:AA41">
    <cfRule type="expression" priority="81" aboveAverage="0" equalAverage="0" bottom="0" percent="0" rank="0" text="" dxfId="583">
      <formula>OR(U$69=$B40,U$70=$B40)</formula>
    </cfRule>
  </conditionalFormatting>
  <conditionalFormatting sqref="AB41:AH41">
    <cfRule type="expression" priority="82" aboveAverage="0" equalAverage="0" bottom="0" percent="0" rank="0" text="" dxfId="584">
      <formula>OR(AB$69=$B40,AB$70=$B40)</formula>
    </cfRule>
  </conditionalFormatting>
  <conditionalFormatting sqref="AI41:AO41">
    <cfRule type="expression" priority="83" aboveAverage="0" equalAverage="0" bottom="0" percent="0" rank="0" text="" dxfId="585">
      <formula>OR(AI$69=$B40,AI$70=$B40)</formula>
    </cfRule>
  </conditionalFormatting>
  <conditionalFormatting sqref="AP41:AV41">
    <cfRule type="expression" priority="84" aboveAverage="0" equalAverage="0" bottom="0" percent="0" rank="0" text="" dxfId="586">
      <formula>OR(AP$69=$B40,AP$70=$B40)</formula>
    </cfRule>
  </conditionalFormatting>
  <conditionalFormatting sqref="AP40:AV41">
    <cfRule type="expression" priority="85" aboveAverage="0" equalAverage="0" bottom="0" percent="0" rank="0" text="" dxfId="587">
      <formula>INDIRECT(ADDRESS(ROW(),COLUMN()))=TRUNC(INDIRECT(ADDRESS(ROW(),COLUMN())))</formula>
    </cfRule>
  </conditionalFormatting>
  <conditionalFormatting sqref="AW41:AY41">
    <cfRule type="expression" priority="86" aboveAverage="0" equalAverage="0" bottom="0" percent="0" rank="0" text="" dxfId="588">
      <formula>OR(AW$69=$B40,AW$70=$B40)</formula>
    </cfRule>
  </conditionalFormatting>
  <conditionalFormatting sqref="AW40:AY41">
    <cfRule type="expression" priority="87" aboveAverage="0" equalAverage="0" bottom="0" percent="0" rank="0" text="" dxfId="589">
      <formula>INDIRECT(ADDRESS(ROW(),COLUMN()))=TRUNC(INDIRECT(ADDRESS(ROW(),COLUMN())))</formula>
    </cfRule>
  </conditionalFormatting>
  <conditionalFormatting sqref="U44:AA44">
    <cfRule type="expression" priority="88" aboveAverage="0" equalAverage="0" bottom="0" percent="0" rank="0" text="" dxfId="590">
      <formula>OR(U$69=$B43,U$70=$B43)</formula>
    </cfRule>
  </conditionalFormatting>
  <conditionalFormatting sqref="U43:AA44">
    <cfRule type="expression" priority="89" aboveAverage="0" equalAverage="0" bottom="0" percent="0" rank="0" text="" dxfId="591">
      <formula>INDIRECT(ADDRESS(ROW(),COLUMN()))=TRUNC(INDIRECT(ADDRESS(ROW(),COLUMN())))</formula>
    </cfRule>
  </conditionalFormatting>
  <conditionalFormatting sqref="AB44:AH44">
    <cfRule type="expression" priority="90" aboveAverage="0" equalAverage="0" bottom="0" percent="0" rank="0" text="" dxfId="592">
      <formula>OR(AB$69=$B43,AB$70=$B43)</formula>
    </cfRule>
  </conditionalFormatting>
  <conditionalFormatting sqref="AB43:AH44">
    <cfRule type="expression" priority="91" aboveAverage="0" equalAverage="0" bottom="0" percent="0" rank="0" text="" dxfId="593">
      <formula>INDIRECT(ADDRESS(ROW(),COLUMN()))=TRUNC(INDIRECT(ADDRESS(ROW(),COLUMN())))</formula>
    </cfRule>
  </conditionalFormatting>
  <conditionalFormatting sqref="AI44:AO44">
    <cfRule type="expression" priority="92" aboveAverage="0" equalAverage="0" bottom="0" percent="0" rank="0" text="" dxfId="594">
      <formula>OR(AI$69=$B43,AI$70=$B43)</formula>
    </cfRule>
  </conditionalFormatting>
  <conditionalFormatting sqref="AI43:AO44">
    <cfRule type="expression" priority="93" aboveAverage="0" equalAverage="0" bottom="0" percent="0" rank="0" text="" dxfId="595">
      <formula>INDIRECT(ADDRESS(ROW(),COLUMN()))=TRUNC(INDIRECT(ADDRESS(ROW(),COLUMN())))</formula>
    </cfRule>
  </conditionalFormatting>
  <conditionalFormatting sqref="AP44:AV44">
    <cfRule type="expression" priority="94" aboveAverage="0" equalAverage="0" bottom="0" percent="0" rank="0" text="" dxfId="596">
      <formula>OR(AP$69=$B43,AP$70=$B43)</formula>
    </cfRule>
  </conditionalFormatting>
  <conditionalFormatting sqref="AP43:AV44">
    <cfRule type="expression" priority="95" aboveAverage="0" equalAverage="0" bottom="0" percent="0" rank="0" text="" dxfId="597">
      <formula>INDIRECT(ADDRESS(ROW(),COLUMN()))=TRUNC(INDIRECT(ADDRESS(ROW(),COLUMN())))</formula>
    </cfRule>
  </conditionalFormatting>
  <conditionalFormatting sqref="AW44:AY44">
    <cfRule type="expression" priority="96" aboveAverage="0" equalAverage="0" bottom="0" percent="0" rank="0" text="" dxfId="598">
      <formula>OR(AW$69=$B43,AW$70=$B43)</formula>
    </cfRule>
  </conditionalFormatting>
  <conditionalFormatting sqref="AW43:AY44">
    <cfRule type="expression" priority="97" aboveAverage="0" equalAverage="0" bottom="0" percent="0" rank="0" text="" dxfId="599">
      <formula>INDIRECT(ADDRESS(ROW(),COLUMN()))=TRUNC(INDIRECT(ADDRESS(ROW(),COLUMN())))</formula>
    </cfRule>
  </conditionalFormatting>
  <conditionalFormatting sqref="U47:AA47">
    <cfRule type="expression" priority="98" aboveAverage="0" equalAverage="0" bottom="0" percent="0" rank="0" text="" dxfId="600">
      <formula>OR(U$69=$B46,U$70=$B46)</formula>
    </cfRule>
  </conditionalFormatting>
  <conditionalFormatting sqref="U46:AA47">
    <cfRule type="expression" priority="99" aboveAverage="0" equalAverage="0" bottom="0" percent="0" rank="0" text="" dxfId="601">
      <formula>INDIRECT(ADDRESS(ROW(),COLUMN()))=TRUNC(INDIRECT(ADDRESS(ROW(),COLUMN())))</formula>
    </cfRule>
  </conditionalFormatting>
  <conditionalFormatting sqref="AB47:AH47">
    <cfRule type="expression" priority="100" aboveAverage="0" equalAverage="0" bottom="0" percent="0" rank="0" text="" dxfId="602">
      <formula>OR(AB$69=$B46,AB$70=$B46)</formula>
    </cfRule>
  </conditionalFormatting>
  <conditionalFormatting sqref="AB46:AH47">
    <cfRule type="expression" priority="101" aboveAverage="0" equalAverage="0" bottom="0" percent="0" rank="0" text="" dxfId="603">
      <formula>INDIRECT(ADDRESS(ROW(),COLUMN()))=TRUNC(INDIRECT(ADDRESS(ROW(),COLUMN())))</formula>
    </cfRule>
  </conditionalFormatting>
  <conditionalFormatting sqref="AI47:AO47">
    <cfRule type="expression" priority="102" aboveAverage="0" equalAverage="0" bottom="0" percent="0" rank="0" text="" dxfId="604">
      <formula>OR(AI$69=$B46,AI$70=$B46)</formula>
    </cfRule>
  </conditionalFormatting>
  <conditionalFormatting sqref="AI46:AO47">
    <cfRule type="expression" priority="103" aboveAverage="0" equalAverage="0" bottom="0" percent="0" rank="0" text="" dxfId="605">
      <formula>INDIRECT(ADDRESS(ROW(),COLUMN()))=TRUNC(INDIRECT(ADDRESS(ROW(),COLUMN())))</formula>
    </cfRule>
  </conditionalFormatting>
  <conditionalFormatting sqref="AP47:AV47">
    <cfRule type="expression" priority="104" aboveAverage="0" equalAverage="0" bottom="0" percent="0" rank="0" text="" dxfId="606">
      <formula>OR(AP$69=$B46,AP$70=$B46)</formula>
    </cfRule>
  </conditionalFormatting>
  <conditionalFormatting sqref="AP46:AV47">
    <cfRule type="expression" priority="105" aboveAverage="0" equalAverage="0" bottom="0" percent="0" rank="0" text="" dxfId="607">
      <formula>INDIRECT(ADDRESS(ROW(),COLUMN()))=TRUNC(INDIRECT(ADDRESS(ROW(),COLUMN())))</formula>
    </cfRule>
  </conditionalFormatting>
  <conditionalFormatting sqref="AW47:AY47">
    <cfRule type="expression" priority="106" aboveAverage="0" equalAverage="0" bottom="0" percent="0" rank="0" text="" dxfId="608">
      <formula>OR(AW$69=$B46,AW$70=$B46)</formula>
    </cfRule>
  </conditionalFormatting>
  <conditionalFormatting sqref="AW46:AY47">
    <cfRule type="expression" priority="107" aboveAverage="0" equalAverage="0" bottom="0" percent="0" rank="0" text="" dxfId="609">
      <formula>INDIRECT(ADDRESS(ROW(),COLUMN()))=TRUNC(INDIRECT(ADDRESS(ROW(),COLUMN())))</formula>
    </cfRule>
  </conditionalFormatting>
  <conditionalFormatting sqref="U50:AA50">
    <cfRule type="expression" priority="108" aboveAverage="0" equalAverage="0" bottom="0" percent="0" rank="0" text="" dxfId="610">
      <formula>OR(U$69=$B49,U$70=$B49)</formula>
    </cfRule>
  </conditionalFormatting>
  <conditionalFormatting sqref="U49:AA50">
    <cfRule type="expression" priority="109" aboveAverage="0" equalAverage="0" bottom="0" percent="0" rank="0" text="" dxfId="611">
      <formula>INDIRECT(ADDRESS(ROW(),COLUMN()))=TRUNC(INDIRECT(ADDRESS(ROW(),COLUMN())))</formula>
    </cfRule>
  </conditionalFormatting>
  <conditionalFormatting sqref="AB50:AH50">
    <cfRule type="expression" priority="110" aboveAverage="0" equalAverage="0" bottom="0" percent="0" rank="0" text="" dxfId="612">
      <formula>OR(AB$69=$B49,AB$70=$B49)</formula>
    </cfRule>
  </conditionalFormatting>
  <conditionalFormatting sqref="AB49:AH50">
    <cfRule type="expression" priority="111" aboveAverage="0" equalAverage="0" bottom="0" percent="0" rank="0" text="" dxfId="613">
      <formula>INDIRECT(ADDRESS(ROW(),COLUMN()))=TRUNC(INDIRECT(ADDRESS(ROW(),COLUMN())))</formula>
    </cfRule>
  </conditionalFormatting>
  <conditionalFormatting sqref="AI50:AO50">
    <cfRule type="expression" priority="112" aboveAverage="0" equalAverage="0" bottom="0" percent="0" rank="0" text="" dxfId="614">
      <formula>OR(AI$69=$B49,AI$70=$B49)</formula>
    </cfRule>
  </conditionalFormatting>
  <conditionalFormatting sqref="AI49:AO50">
    <cfRule type="expression" priority="113" aboveAverage="0" equalAverage="0" bottom="0" percent="0" rank="0" text="" dxfId="615">
      <formula>INDIRECT(ADDRESS(ROW(),COLUMN()))=TRUNC(INDIRECT(ADDRESS(ROW(),COLUMN())))</formula>
    </cfRule>
  </conditionalFormatting>
  <conditionalFormatting sqref="AP50:AV50">
    <cfRule type="expression" priority="114" aboveAverage="0" equalAverage="0" bottom="0" percent="0" rank="0" text="" dxfId="616">
      <formula>OR(AP$69=$B49,AP$70=$B49)</formula>
    </cfRule>
  </conditionalFormatting>
  <conditionalFormatting sqref="AP49:AV50">
    <cfRule type="expression" priority="115" aboveAverage="0" equalAverage="0" bottom="0" percent="0" rank="0" text="" dxfId="617">
      <formula>INDIRECT(ADDRESS(ROW(),COLUMN()))=TRUNC(INDIRECT(ADDRESS(ROW(),COLUMN())))</formula>
    </cfRule>
  </conditionalFormatting>
  <conditionalFormatting sqref="AW50:AY50">
    <cfRule type="expression" priority="116" aboveAverage="0" equalAverage="0" bottom="0" percent="0" rank="0" text="" dxfId="618">
      <formula>OR(AW$69=$B49,AW$70=$B49)</formula>
    </cfRule>
  </conditionalFormatting>
  <conditionalFormatting sqref="AW49:AY50">
    <cfRule type="expression" priority="117" aboveAverage="0" equalAverage="0" bottom="0" percent="0" rank="0" text="" dxfId="619">
      <formula>INDIRECT(ADDRESS(ROW(),COLUMN()))=TRUNC(INDIRECT(ADDRESS(ROW(),COLUMN())))</formula>
    </cfRule>
  </conditionalFormatting>
  <conditionalFormatting sqref="U53:AA53">
    <cfRule type="expression" priority="118" aboveAverage="0" equalAverage="0" bottom="0" percent="0" rank="0" text="" dxfId="620">
      <formula>OR(U$69=$B52,U$70=$B52)</formula>
    </cfRule>
  </conditionalFormatting>
  <conditionalFormatting sqref="U52:AA53">
    <cfRule type="expression" priority="119" aboveAverage="0" equalAverage="0" bottom="0" percent="0" rank="0" text="" dxfId="621">
      <formula>INDIRECT(ADDRESS(ROW(),COLUMN()))=TRUNC(INDIRECT(ADDRESS(ROW(),COLUMN())))</formula>
    </cfRule>
  </conditionalFormatting>
  <conditionalFormatting sqref="AB53:AH53">
    <cfRule type="expression" priority="120" aboveAverage="0" equalAverage="0" bottom="0" percent="0" rank="0" text="" dxfId="622">
      <formula>OR(AB$69=$B52,AB$70=$B52)</formula>
    </cfRule>
  </conditionalFormatting>
  <conditionalFormatting sqref="AB52:AH53">
    <cfRule type="expression" priority="121" aboveAverage="0" equalAverage="0" bottom="0" percent="0" rank="0" text="" dxfId="623">
      <formula>INDIRECT(ADDRESS(ROW(),COLUMN()))=TRUNC(INDIRECT(ADDRESS(ROW(),COLUMN())))</formula>
    </cfRule>
  </conditionalFormatting>
  <conditionalFormatting sqref="AI53:AO53">
    <cfRule type="expression" priority="122" aboveAverage="0" equalAverage="0" bottom="0" percent="0" rank="0" text="" dxfId="624">
      <formula>OR(AI$69=$B52,AI$70=$B52)</formula>
    </cfRule>
  </conditionalFormatting>
  <conditionalFormatting sqref="AI52:AO53">
    <cfRule type="expression" priority="123" aboveAverage="0" equalAverage="0" bottom="0" percent="0" rank="0" text="" dxfId="625">
      <formula>INDIRECT(ADDRESS(ROW(),COLUMN()))=TRUNC(INDIRECT(ADDRESS(ROW(),COLUMN())))</formula>
    </cfRule>
  </conditionalFormatting>
  <conditionalFormatting sqref="AP53:AV53">
    <cfRule type="expression" priority="124" aboveAverage="0" equalAverage="0" bottom="0" percent="0" rank="0" text="" dxfId="626">
      <formula>OR(AP$69=$B52,AP$70=$B52)</formula>
    </cfRule>
  </conditionalFormatting>
  <conditionalFormatting sqref="AP52:AV53">
    <cfRule type="expression" priority="125" aboveAverage="0" equalAverage="0" bottom="0" percent="0" rank="0" text="" dxfId="627">
      <formula>INDIRECT(ADDRESS(ROW(),COLUMN()))=TRUNC(INDIRECT(ADDRESS(ROW(),COLUMN())))</formula>
    </cfRule>
  </conditionalFormatting>
  <conditionalFormatting sqref="AW53:AY53">
    <cfRule type="expression" priority="126" aboveAverage="0" equalAverage="0" bottom="0" percent="0" rank="0" text="" dxfId="628">
      <formula>OR(AW$69=$B52,AW$70=$B52)</formula>
    </cfRule>
  </conditionalFormatting>
  <conditionalFormatting sqref="AW52:AY53">
    <cfRule type="expression" priority="127" aboveAverage="0" equalAverage="0" bottom="0" percent="0" rank="0" text="" dxfId="629">
      <formula>INDIRECT(ADDRESS(ROW(),COLUMN()))=TRUNC(INDIRECT(ADDRESS(ROW(),COLUMN())))</formula>
    </cfRule>
  </conditionalFormatting>
  <conditionalFormatting sqref="U56:AA56">
    <cfRule type="expression" priority="128" aboveAverage="0" equalAverage="0" bottom="0" percent="0" rank="0" text="" dxfId="630">
      <formula>OR(U$69=$B55,U$70=$B55)</formula>
    </cfRule>
  </conditionalFormatting>
  <conditionalFormatting sqref="U55:AA56">
    <cfRule type="expression" priority="129" aboveAverage="0" equalAverage="0" bottom="0" percent="0" rank="0" text="" dxfId="631">
      <formula>INDIRECT(ADDRESS(ROW(),COLUMN()))=TRUNC(INDIRECT(ADDRESS(ROW(),COLUMN())))</formula>
    </cfRule>
  </conditionalFormatting>
  <conditionalFormatting sqref="AB56:AH56">
    <cfRule type="expression" priority="130" aboveAverage="0" equalAverage="0" bottom="0" percent="0" rank="0" text="" dxfId="632">
      <formula>OR(AB$69=$B55,AB$70=$B55)</formula>
    </cfRule>
  </conditionalFormatting>
  <conditionalFormatting sqref="AB55:AH56">
    <cfRule type="expression" priority="131" aboveAverage="0" equalAverage="0" bottom="0" percent="0" rank="0" text="" dxfId="633">
      <formula>INDIRECT(ADDRESS(ROW(),COLUMN()))=TRUNC(INDIRECT(ADDRESS(ROW(),COLUMN())))</formula>
    </cfRule>
  </conditionalFormatting>
  <conditionalFormatting sqref="AI56:AO56">
    <cfRule type="expression" priority="132" aboveAverage="0" equalAverage="0" bottom="0" percent="0" rank="0" text="" dxfId="634">
      <formula>OR(AI$69=$B55,AI$70=$B55)</formula>
    </cfRule>
  </conditionalFormatting>
  <conditionalFormatting sqref="AI55:AO56">
    <cfRule type="expression" priority="133" aboveAverage="0" equalAverage="0" bottom="0" percent="0" rank="0" text="" dxfId="635">
      <formula>INDIRECT(ADDRESS(ROW(),COLUMN()))=TRUNC(INDIRECT(ADDRESS(ROW(),COLUMN())))</formula>
    </cfRule>
  </conditionalFormatting>
  <conditionalFormatting sqref="AP56:AV56">
    <cfRule type="expression" priority="134" aboveAverage="0" equalAverage="0" bottom="0" percent="0" rank="0" text="" dxfId="636">
      <formula>OR(AP$69=$B55,AP$70=$B55)</formula>
    </cfRule>
  </conditionalFormatting>
  <conditionalFormatting sqref="AP55:AV56">
    <cfRule type="expression" priority="135" aboveAverage="0" equalAverage="0" bottom="0" percent="0" rank="0" text="" dxfId="637">
      <formula>INDIRECT(ADDRESS(ROW(),COLUMN()))=TRUNC(INDIRECT(ADDRESS(ROW(),COLUMN())))</formula>
    </cfRule>
  </conditionalFormatting>
  <conditionalFormatting sqref="AW56:AY56">
    <cfRule type="expression" priority="136" aboveAverage="0" equalAverage="0" bottom="0" percent="0" rank="0" text="" dxfId="638">
      <formula>OR(AW$69=$B55,AW$70=$B55)</formula>
    </cfRule>
  </conditionalFormatting>
  <conditionalFormatting sqref="AW55:AY56">
    <cfRule type="expression" priority="137" aboveAverage="0" equalAverage="0" bottom="0" percent="0" rank="0" text="" dxfId="639">
      <formula>INDIRECT(ADDRESS(ROW(),COLUMN()))=TRUNC(INDIRECT(ADDRESS(ROW(),COLUMN())))</formula>
    </cfRule>
  </conditionalFormatting>
  <conditionalFormatting sqref="U59:AA59">
    <cfRule type="expression" priority="138" aboveAverage="0" equalAverage="0" bottom="0" percent="0" rank="0" text="" dxfId="640">
      <formula>OR(U$69=$B58,U$70=$B58)</formula>
    </cfRule>
  </conditionalFormatting>
  <conditionalFormatting sqref="U58:AA59">
    <cfRule type="expression" priority="139" aboveAverage="0" equalAverage="0" bottom="0" percent="0" rank="0" text="" dxfId="641">
      <formula>INDIRECT(ADDRESS(ROW(),COLUMN()))=TRUNC(INDIRECT(ADDRESS(ROW(),COLUMN())))</formula>
    </cfRule>
  </conditionalFormatting>
  <conditionalFormatting sqref="AB59:AH59">
    <cfRule type="expression" priority="140" aboveAverage="0" equalAverage="0" bottom="0" percent="0" rank="0" text="" dxfId="642">
      <formula>OR(AB$69=$B58,AB$70=$B58)</formula>
    </cfRule>
  </conditionalFormatting>
  <conditionalFormatting sqref="AB58:AH59">
    <cfRule type="expression" priority="141" aboveAverage="0" equalAverage="0" bottom="0" percent="0" rank="0" text="" dxfId="643">
      <formula>INDIRECT(ADDRESS(ROW(),COLUMN()))=TRUNC(INDIRECT(ADDRESS(ROW(),COLUMN())))</formula>
    </cfRule>
  </conditionalFormatting>
  <conditionalFormatting sqref="AI59:AO59">
    <cfRule type="expression" priority="142" aboveAverage="0" equalAverage="0" bottom="0" percent="0" rank="0" text="" dxfId="644">
      <formula>OR(AI$69=$B58,AI$70=$B58)</formula>
    </cfRule>
  </conditionalFormatting>
  <conditionalFormatting sqref="AI58:AO59">
    <cfRule type="expression" priority="143" aboveAverage="0" equalAverage="0" bottom="0" percent="0" rank="0" text="" dxfId="645">
      <formula>INDIRECT(ADDRESS(ROW(),COLUMN()))=TRUNC(INDIRECT(ADDRESS(ROW(),COLUMN())))</formula>
    </cfRule>
  </conditionalFormatting>
  <conditionalFormatting sqref="AP59:AV59">
    <cfRule type="expression" priority="144" aboveAverage="0" equalAverage="0" bottom="0" percent="0" rank="0" text="" dxfId="646">
      <formula>OR(AP$69=$B58,AP$70=$B58)</formula>
    </cfRule>
  </conditionalFormatting>
  <conditionalFormatting sqref="AP58:AV59">
    <cfRule type="expression" priority="145" aboveAverage="0" equalAverage="0" bottom="0" percent="0" rank="0" text="" dxfId="647">
      <formula>INDIRECT(ADDRESS(ROW(),COLUMN()))=TRUNC(INDIRECT(ADDRESS(ROW(),COLUMN())))</formula>
    </cfRule>
  </conditionalFormatting>
  <conditionalFormatting sqref="AW59:AY59">
    <cfRule type="expression" priority="146" aboveAverage="0" equalAverage="0" bottom="0" percent="0" rank="0" text="" dxfId="648">
      <formula>OR(AW$69=$B58,AW$70=$B58)</formula>
    </cfRule>
  </conditionalFormatting>
  <conditionalFormatting sqref="AW58:AY59">
    <cfRule type="expression" priority="147" aboveAverage="0" equalAverage="0" bottom="0" percent="0" rank="0" text="" dxfId="649">
      <formula>INDIRECT(ADDRESS(ROW(),COLUMN()))=TRUNC(INDIRECT(ADDRESS(ROW(),COLUMN())))</formula>
    </cfRule>
  </conditionalFormatting>
  <conditionalFormatting sqref="U62:AA62">
    <cfRule type="expression" priority="148" aboveAverage="0" equalAverage="0" bottom="0" percent="0" rank="0" text="" dxfId="650">
      <formula>OR(U$69=$B61,U$70=$B61)</formula>
    </cfRule>
  </conditionalFormatting>
  <conditionalFormatting sqref="U61:AA62">
    <cfRule type="expression" priority="149" aboveAverage="0" equalAverage="0" bottom="0" percent="0" rank="0" text="" dxfId="651">
      <formula>INDIRECT(ADDRESS(ROW(),COLUMN()))=TRUNC(INDIRECT(ADDRESS(ROW(),COLUMN())))</formula>
    </cfRule>
  </conditionalFormatting>
  <conditionalFormatting sqref="AB62:AH62">
    <cfRule type="expression" priority="150" aboveAverage="0" equalAverage="0" bottom="0" percent="0" rank="0" text="" dxfId="652">
      <formula>OR(AB$69=$B61,AB$70=$B61)</formula>
    </cfRule>
  </conditionalFormatting>
  <conditionalFormatting sqref="AB61:AH62">
    <cfRule type="expression" priority="151" aboveAverage="0" equalAverage="0" bottom="0" percent="0" rank="0" text="" dxfId="653">
      <formula>INDIRECT(ADDRESS(ROW(),COLUMN()))=TRUNC(INDIRECT(ADDRESS(ROW(),COLUMN())))</formula>
    </cfRule>
  </conditionalFormatting>
  <conditionalFormatting sqref="AI62:AO62">
    <cfRule type="expression" priority="152" aboveAverage="0" equalAverage="0" bottom="0" percent="0" rank="0" text="" dxfId="654">
      <formula>OR(AI$69=$B61,AI$70=$B61)</formula>
    </cfRule>
  </conditionalFormatting>
  <conditionalFormatting sqref="AI61:AO62">
    <cfRule type="expression" priority="153" aboveAverage="0" equalAverage="0" bottom="0" percent="0" rank="0" text="" dxfId="655">
      <formula>INDIRECT(ADDRESS(ROW(),COLUMN()))=TRUNC(INDIRECT(ADDRESS(ROW(),COLUMN())))</formula>
    </cfRule>
  </conditionalFormatting>
  <conditionalFormatting sqref="AP62:AV62">
    <cfRule type="expression" priority="154" aboveAverage="0" equalAverage="0" bottom="0" percent="0" rank="0" text="" dxfId="656">
      <formula>OR(AP$69=$B61,AP$70=$B61)</formula>
    </cfRule>
  </conditionalFormatting>
  <conditionalFormatting sqref="AP61:AV62">
    <cfRule type="expression" priority="155" aboveAverage="0" equalAverage="0" bottom="0" percent="0" rank="0" text="" dxfId="657">
      <formula>INDIRECT(ADDRESS(ROW(),COLUMN()))=TRUNC(INDIRECT(ADDRESS(ROW(),COLUMN())))</formula>
    </cfRule>
  </conditionalFormatting>
  <conditionalFormatting sqref="AW62:AY62">
    <cfRule type="expression" priority="156" aboveAverage="0" equalAverage="0" bottom="0" percent="0" rank="0" text="" dxfId="658">
      <formula>OR(AW$69=$B61,AW$70=$B61)</formula>
    </cfRule>
  </conditionalFormatting>
  <conditionalFormatting sqref="AW61:AY62">
    <cfRule type="expression" priority="157" aboveAverage="0" equalAverage="0" bottom="0" percent="0" rank="0" text="" dxfId="659">
      <formula>INDIRECT(ADDRESS(ROW(),COLUMN()))=TRUNC(INDIRECT(ADDRESS(ROW(),COLUMN())))</formula>
    </cfRule>
  </conditionalFormatting>
  <conditionalFormatting sqref="U65:AA65">
    <cfRule type="expression" priority="158" aboveAverage="0" equalAverage="0" bottom="0" percent="0" rank="0" text="" dxfId="660">
      <formula>OR(U$69=$B64,U$70=$B64)</formula>
    </cfRule>
  </conditionalFormatting>
  <conditionalFormatting sqref="U64:AA65">
    <cfRule type="expression" priority="159" aboveAverage="0" equalAverage="0" bottom="0" percent="0" rank="0" text="" dxfId="661">
      <formula>INDIRECT(ADDRESS(ROW(),COLUMN()))=TRUNC(INDIRECT(ADDRESS(ROW(),COLUMN())))</formula>
    </cfRule>
  </conditionalFormatting>
  <conditionalFormatting sqref="AB65:AH65">
    <cfRule type="expression" priority="160" aboveAverage="0" equalAverage="0" bottom="0" percent="0" rank="0" text="" dxfId="662">
      <formula>OR(AB$69=$B64,AB$70=$B64)</formula>
    </cfRule>
  </conditionalFormatting>
  <conditionalFormatting sqref="AB64:AH65">
    <cfRule type="expression" priority="161" aboveAverage="0" equalAverage="0" bottom="0" percent="0" rank="0" text="" dxfId="663">
      <formula>INDIRECT(ADDRESS(ROW(),COLUMN()))=TRUNC(INDIRECT(ADDRESS(ROW(),COLUMN())))</formula>
    </cfRule>
  </conditionalFormatting>
  <conditionalFormatting sqref="AI65:AO65">
    <cfRule type="expression" priority="162" aboveAverage="0" equalAverage="0" bottom="0" percent="0" rank="0" text="" dxfId="664">
      <formula>OR(AI$69=$B64,AI$70=$B64)</formula>
    </cfRule>
  </conditionalFormatting>
  <conditionalFormatting sqref="AI64:AO65">
    <cfRule type="expression" priority="163" aboveAverage="0" equalAverage="0" bottom="0" percent="0" rank="0" text="" dxfId="665">
      <formula>INDIRECT(ADDRESS(ROW(),COLUMN()))=TRUNC(INDIRECT(ADDRESS(ROW(),COLUMN())))</formula>
    </cfRule>
  </conditionalFormatting>
  <conditionalFormatting sqref="AP65:AV65">
    <cfRule type="expression" priority="164" aboveAverage="0" equalAverage="0" bottom="0" percent="0" rank="0" text="" dxfId="666">
      <formula>OR(AP$69=$B64,AP$70=$B64)</formula>
    </cfRule>
  </conditionalFormatting>
  <conditionalFormatting sqref="AP64:AV65">
    <cfRule type="expression" priority="165" aboveAverage="0" equalAverage="0" bottom="0" percent="0" rank="0" text="" dxfId="667">
      <formula>INDIRECT(ADDRESS(ROW(),COLUMN()))=TRUNC(INDIRECT(ADDRESS(ROW(),COLUMN())))</formula>
    </cfRule>
  </conditionalFormatting>
  <conditionalFormatting sqref="AW65:AY65">
    <cfRule type="expression" priority="166" aboveAverage="0" equalAverage="0" bottom="0" percent="0" rank="0" text="" dxfId="668">
      <formula>OR(AW$69=$B64,AW$70=$B64)</formula>
    </cfRule>
  </conditionalFormatting>
  <conditionalFormatting sqref="AW64:AY65">
    <cfRule type="expression" priority="167" aboveAverage="0" equalAverage="0" bottom="0" percent="0" rank="0" text="" dxfId="669">
      <formula>INDIRECT(ADDRESS(ROW(),COLUMN()))=TRUNC(INDIRECT(ADDRESS(ROW(),COLUMN())))</formula>
    </cfRule>
  </conditionalFormatting>
  <conditionalFormatting sqref="U68:AA68">
    <cfRule type="expression" priority="168" aboveAverage="0" equalAverage="0" bottom="0" percent="0" rank="0" text="" dxfId="670">
      <formula>OR(U$69=$B67,U$70=$B67)</formula>
    </cfRule>
  </conditionalFormatting>
  <conditionalFormatting sqref="U67:AA68">
    <cfRule type="expression" priority="169" aboveAverage="0" equalAverage="0" bottom="0" percent="0" rank="0" text="" dxfId="671">
      <formula>INDIRECT(ADDRESS(ROW(),COLUMN()))=TRUNC(INDIRECT(ADDRESS(ROW(),COLUMN())))</formula>
    </cfRule>
  </conditionalFormatting>
  <conditionalFormatting sqref="AB68:AH68">
    <cfRule type="expression" priority="170" aboveAverage="0" equalAverage="0" bottom="0" percent="0" rank="0" text="" dxfId="672">
      <formula>OR(AB$69=$B67,AB$70=$B67)</formula>
    </cfRule>
  </conditionalFormatting>
  <conditionalFormatting sqref="AB67:AH68">
    <cfRule type="expression" priority="171" aboveAverage="0" equalAverage="0" bottom="0" percent="0" rank="0" text="" dxfId="673">
      <formula>INDIRECT(ADDRESS(ROW(),COLUMN()))=TRUNC(INDIRECT(ADDRESS(ROW(),COLUMN())))</formula>
    </cfRule>
  </conditionalFormatting>
  <conditionalFormatting sqref="AI68:AO68">
    <cfRule type="expression" priority="172" aboveAverage="0" equalAverage="0" bottom="0" percent="0" rank="0" text="" dxfId="674">
      <formula>OR(AI$69=$B67,AI$70=$B67)</formula>
    </cfRule>
  </conditionalFormatting>
  <conditionalFormatting sqref="AI67:AO68">
    <cfRule type="expression" priority="173" aboveAverage="0" equalAverage="0" bottom="0" percent="0" rank="0" text="" dxfId="675">
      <formula>INDIRECT(ADDRESS(ROW(),COLUMN()))=TRUNC(INDIRECT(ADDRESS(ROW(),COLUMN())))</formula>
    </cfRule>
  </conditionalFormatting>
  <conditionalFormatting sqref="AP68:AV68">
    <cfRule type="expression" priority="174" aboveAverage="0" equalAverage="0" bottom="0" percent="0" rank="0" text="" dxfId="676">
      <formula>OR(AP$69=$B67,AP$70=$B67)</formula>
    </cfRule>
  </conditionalFormatting>
  <conditionalFormatting sqref="AP67:AV68">
    <cfRule type="expression" priority="175" aboveAverage="0" equalAverage="0" bottom="0" percent="0" rank="0" text="" dxfId="677">
      <formula>INDIRECT(ADDRESS(ROW(),COLUMN()))=TRUNC(INDIRECT(ADDRESS(ROW(),COLUMN())))</formula>
    </cfRule>
  </conditionalFormatting>
  <conditionalFormatting sqref="AW68:AY68">
    <cfRule type="expression" priority="176" aboveAverage="0" equalAverage="0" bottom="0" percent="0" rank="0" text="" dxfId="678">
      <formula>OR(AW$69=$B67,AW$70=$B67)</formula>
    </cfRule>
  </conditionalFormatting>
  <conditionalFormatting sqref="AW67:AY68">
    <cfRule type="expression" priority="177" aboveAverage="0" equalAverage="0" bottom="0" percent="0" rank="0" text="" dxfId="679">
      <formula>INDIRECT(ADDRESS(ROW(),COLUMN()))=TRUNC(INDIRECT(ADDRESS(ROW(),COLUMN())))</formula>
    </cfRule>
  </conditionalFormatting>
  <dataValidations count="10">
    <dataValidation allowBlank="true" error="入力可能範囲　32～40" errorStyle="stop" operator="between" showDropDown="false" showErrorMessage="true" showInputMessage="true" sqref="BC10" type="none">
      <formula1>0</formula1>
      <formula2>0</formula2>
    </dataValidation>
    <dataValidation allowBlank="true" errorStyle="stop" operator="between" showDropDown="false" showErrorMessage="false" showInputMessage="true" sqref="U21:AY21 U24:AY24 U27:AY27 U30:AY30 U33:AY33 U36:AY36 U39:AY39 U42:AY42 U45:AY45 U48:AY48 U51:AY51 U54:AY54 U57:AY57 U60:AY60 U63:AY63 U66:AY66" type="list">
      <formula1>シフト記号表</formula1>
      <formula2>0</formula2>
    </dataValidation>
    <dataValidation allowBlank="true" error="リストにない場合のみ、入力してください。" errorStyle="warning" operator="between" showDropDown="false" showErrorMessage="false" showInputMessage="true" sqref="I21:L68" type="list">
      <formula1>INDIRECT(C21)</formula1>
      <formula2>0</formula2>
    </dataValidation>
    <dataValidation allowBlank="true" errorStyle="stop" operator="between" showDropDown="false" showErrorMessage="false" showInputMessage="true" sqref="H21:H68" type="list">
      <formula1>"A,B,C,D"</formula1>
      <formula2>0</formula2>
    </dataValidation>
    <dataValidation allowBlank="true" errorStyle="stop" operator="between" showDropDown="false" showErrorMessage="false" showInputMessage="true" sqref="C21:E68" type="list">
      <formula1>職種</formula1>
      <formula2>0</formula2>
    </dataValidation>
    <dataValidation allowBlank="true" errorStyle="stop" operator="between" showDropDown="false" showErrorMessage="true" showInputMessage="true" sqref="BC3:BF3" type="list">
      <formula1>"４週,暦月"</formula1>
      <formula2>0</formula2>
    </dataValidation>
    <dataValidation allowBlank="true" error="入力可能範囲　32～40" errorStyle="stop" operator="between" showDropDown="false" showErrorMessage="true" showInputMessage="true" sqref="AY6:AZ6" type="decimal">
      <formula1>32</formula1>
      <formula2>40</formula2>
    </dataValidation>
    <dataValidation allowBlank="true" errorStyle="stop" operator="between" showDropDown="false" showErrorMessage="true" showInputMessage="true" sqref="AD3:AD4" type="list">
      <formula1>#ref!</formula1>
      <formula2>0</formula2>
    </dataValidation>
    <dataValidation allowBlank="true" errorStyle="stop" operator="between" showDropDown="false" showErrorMessage="true" showInputMessage="true" sqref="BC4:BF4" type="list">
      <formula1>"予定,実績,予定・実績"</formula1>
      <formula2>0</formula2>
    </dataValidation>
    <dataValidation allowBlank="true" errorStyle="stop" operator="between" showDropDown="false" showErrorMessage="false" showInputMessage="true" sqref="AR1:BG1" type="list">
      <formula1>#ref!</formula1>
      <formula2>0</formula2>
    </dataValidation>
  </dataValidations>
  <printOptions headings="false" gridLines="false" gridLinesSet="true" horizontalCentered="true" verticalCentered="false"/>
  <pageMargins left="0.157638888888889" right="0.157638888888889" top="0.39375" bottom="0.157638888888889"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rowBreaks count="1" manualBreakCount="1">
    <brk id="75" man="true" max="16383" min="0"/>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B5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26.25" zeroHeight="false" outlineLevelRow="0" outlineLevelCol="0"/>
  <cols>
    <col collapsed="false" customWidth="true" hidden="false" outlineLevel="0" max="1" min="1" style="155" width="1.59"/>
    <col collapsed="false" customWidth="true" hidden="false" outlineLevel="0" max="2" min="2" style="314" width="5.6"/>
    <col collapsed="false" customWidth="true" hidden="false" outlineLevel="0" max="3" min="3" style="314" width="10.59"/>
    <col collapsed="false" customWidth="true" hidden="true" outlineLevel="0" max="4" min="4" style="314" width="10.59"/>
    <col collapsed="false" customWidth="true" hidden="false" outlineLevel="0" max="5" min="5" style="314" width="3.4"/>
    <col collapsed="false" customWidth="true" hidden="false" outlineLevel="0" max="6" min="6" style="155" width="15.6"/>
    <col collapsed="false" customWidth="true" hidden="false" outlineLevel="0" max="7" min="7" style="155" width="3.4"/>
    <col collapsed="false" customWidth="true" hidden="false" outlineLevel="0" max="8" min="8" style="155" width="15.6"/>
    <col collapsed="false" customWidth="true" hidden="false" outlineLevel="0" max="9" min="9" style="155" width="3.4"/>
    <col collapsed="false" customWidth="true" hidden="false" outlineLevel="0" max="10" min="10" style="314" width="15.6"/>
    <col collapsed="false" customWidth="true" hidden="false" outlineLevel="0" max="11" min="11" style="155" width="3.4"/>
    <col collapsed="false" customWidth="true" hidden="false" outlineLevel="0" max="12" min="12" style="155" width="15.6"/>
    <col collapsed="false" customWidth="true" hidden="false" outlineLevel="0" max="13" min="13" style="155" width="5"/>
    <col collapsed="false" customWidth="true" hidden="false" outlineLevel="0" max="14" min="14" style="155" width="15.6"/>
    <col collapsed="false" customWidth="true" hidden="false" outlineLevel="0" max="15" min="15" style="155" width="3.4"/>
    <col collapsed="false" customWidth="true" hidden="false" outlineLevel="0" max="16" min="16" style="155" width="15.6"/>
    <col collapsed="false" customWidth="true" hidden="false" outlineLevel="0" max="17" min="17" style="155" width="3.4"/>
    <col collapsed="false" customWidth="true" hidden="false" outlineLevel="0" max="18" min="18" style="155" width="15.6"/>
    <col collapsed="false" customWidth="true" hidden="false" outlineLevel="0" max="19" min="19" style="155" width="3.4"/>
    <col collapsed="false" customWidth="true" hidden="false" outlineLevel="0" max="20" min="20" style="155" width="15.6"/>
    <col collapsed="false" customWidth="true" hidden="false" outlineLevel="0" max="21" min="21" style="155" width="3.4"/>
    <col collapsed="false" customWidth="true" hidden="false" outlineLevel="0" max="22" min="22" style="155" width="15.6"/>
    <col collapsed="false" customWidth="true" hidden="false" outlineLevel="0" max="23" min="23" style="155" width="3.4"/>
    <col collapsed="false" customWidth="true" hidden="false" outlineLevel="0" max="24" min="24" style="155" width="15.6"/>
    <col collapsed="false" customWidth="true" hidden="false" outlineLevel="0" max="25" min="25" style="155" width="3.4"/>
    <col collapsed="false" customWidth="true" hidden="false" outlineLevel="0" max="26" min="26" style="155" width="15.6"/>
    <col collapsed="false" customWidth="true" hidden="false" outlineLevel="0" max="27" min="27" style="155" width="3.4"/>
    <col collapsed="false" customWidth="true" hidden="false" outlineLevel="0" max="28" min="28" style="155" width="50.6"/>
    <col collapsed="false" customWidth="false" hidden="false" outlineLevel="0" max="1024" min="29" style="155" width="9"/>
  </cols>
  <sheetData>
    <row r="1" customFormat="false" ht="26.25" hidden="false" customHeight="false" outlineLevel="0" collapsed="false">
      <c r="B1" s="315" t="s">
        <v>36</v>
      </c>
    </row>
    <row r="2" customFormat="false" ht="26.25" hidden="false" customHeight="false" outlineLevel="0" collapsed="false">
      <c r="B2" s="316" t="s">
        <v>37</v>
      </c>
      <c r="F2" s="154"/>
      <c r="J2" s="156"/>
    </row>
    <row r="3" customFormat="false" ht="26.25" hidden="false" customHeight="false" outlineLevel="0" collapsed="false">
      <c r="B3" s="154" t="s">
        <v>38</v>
      </c>
      <c r="F3" s="156" t="s">
        <v>39</v>
      </c>
      <c r="J3" s="156"/>
    </row>
    <row r="4" customFormat="false" ht="26.25" hidden="false" customHeight="false" outlineLevel="0" collapsed="false">
      <c r="B4" s="316"/>
      <c r="F4" s="317" t="s">
        <v>40</v>
      </c>
      <c r="G4" s="317"/>
      <c r="H4" s="317"/>
      <c r="I4" s="317"/>
      <c r="J4" s="317"/>
      <c r="K4" s="317"/>
      <c r="L4" s="317"/>
      <c r="N4" s="317" t="s">
        <v>210</v>
      </c>
      <c r="O4" s="317"/>
      <c r="P4" s="317"/>
      <c r="R4" s="317" t="s">
        <v>211</v>
      </c>
      <c r="S4" s="317"/>
      <c r="T4" s="317"/>
      <c r="U4" s="317"/>
      <c r="V4" s="317"/>
      <c r="W4" s="317"/>
      <c r="X4" s="317"/>
      <c r="Z4" s="428" t="s">
        <v>212</v>
      </c>
      <c r="AB4" s="317" t="s">
        <v>41</v>
      </c>
    </row>
    <row r="5" customFormat="false" ht="26.25" hidden="false" customHeight="false" outlineLevel="0" collapsed="false">
      <c r="B5" s="314" t="s">
        <v>21</v>
      </c>
      <c r="C5" s="314" t="s">
        <v>42</v>
      </c>
      <c r="F5" s="314" t="s">
        <v>43</v>
      </c>
      <c r="G5" s="314"/>
      <c r="H5" s="314" t="s">
        <v>44</v>
      </c>
      <c r="J5" s="314" t="s">
        <v>45</v>
      </c>
      <c r="L5" s="314" t="s">
        <v>40</v>
      </c>
      <c r="N5" s="314" t="s">
        <v>162</v>
      </c>
      <c r="P5" s="314" t="s">
        <v>163</v>
      </c>
      <c r="R5" s="314" t="s">
        <v>162</v>
      </c>
      <c r="T5" s="314" t="s">
        <v>163</v>
      </c>
      <c r="V5" s="314" t="s">
        <v>45</v>
      </c>
      <c r="X5" s="314" t="s">
        <v>40</v>
      </c>
      <c r="Z5" s="429" t="s">
        <v>213</v>
      </c>
      <c r="AB5" s="317"/>
    </row>
    <row r="6" customFormat="false" ht="26.25" hidden="false" customHeight="false" outlineLevel="0" collapsed="false">
      <c r="B6" s="158" t="n">
        <v>1</v>
      </c>
      <c r="C6" s="159" t="s">
        <v>46</v>
      </c>
      <c r="D6" s="430" t="str">
        <f aca="false">C6</f>
        <v>a</v>
      </c>
      <c r="E6" s="158" t="s">
        <v>47</v>
      </c>
      <c r="F6" s="161"/>
      <c r="G6" s="158" t="s">
        <v>48</v>
      </c>
      <c r="H6" s="161"/>
      <c r="I6" s="162" t="s">
        <v>49</v>
      </c>
      <c r="J6" s="161" t="n">
        <v>0</v>
      </c>
      <c r="K6" s="163" t="s">
        <v>4</v>
      </c>
      <c r="L6" s="318" t="str">
        <f aca="false">IF(OR(F6="",H6=""),"",(H6+IF(F6&gt;H6,1,0)-F6-J6)*24)</f>
        <v/>
      </c>
      <c r="N6" s="161" t="n">
        <v>0.291666666666667</v>
      </c>
      <c r="O6" s="314" t="s">
        <v>48</v>
      </c>
      <c r="P6" s="161" t="n">
        <v>0.833333333333333</v>
      </c>
      <c r="R6" s="319" t="str">
        <f aca="false">IF(F6="","",IF(F6&lt;N6,N6,IF(F6&gt;=P6,"",F6)))</f>
        <v/>
      </c>
      <c r="S6" s="314" t="s">
        <v>48</v>
      </c>
      <c r="T6" s="319" t="str">
        <f aca="false">IF(H6="","",IF(H6&gt;F6,IF(H6&lt;P6,H6,P6),P6))</f>
        <v/>
      </c>
      <c r="U6" s="431" t="s">
        <v>49</v>
      </c>
      <c r="V6" s="161" t="n">
        <v>0</v>
      </c>
      <c r="W6" s="155" t="s">
        <v>4</v>
      </c>
      <c r="X6" s="318" t="str">
        <f aca="false">IF(R6="","",IF((T6+IF(R6&gt;T6,1,0)-R6-V6)*24=0,"",(T6+IF(R6&gt;T6,1,0)-R6-V6)*24))</f>
        <v/>
      </c>
      <c r="Z6" s="318" t="str">
        <f aca="false">IF(X6="",L6,IF(OR(L6-X6=0,L6-X6&lt;0),"-",L6-X6))</f>
        <v/>
      </c>
      <c r="AB6" s="165"/>
    </row>
    <row r="7" customFormat="false" ht="26.25" hidden="false" customHeight="false" outlineLevel="0" collapsed="false">
      <c r="B7" s="158" t="n">
        <v>2</v>
      </c>
      <c r="C7" s="159" t="s">
        <v>50</v>
      </c>
      <c r="D7" s="430" t="str">
        <f aca="false">C7</f>
        <v>b</v>
      </c>
      <c r="E7" s="158" t="s">
        <v>47</v>
      </c>
      <c r="F7" s="161"/>
      <c r="G7" s="158" t="s">
        <v>48</v>
      </c>
      <c r="H7" s="161"/>
      <c r="I7" s="162" t="s">
        <v>49</v>
      </c>
      <c r="J7" s="161" t="n">
        <v>0</v>
      </c>
      <c r="K7" s="163" t="s">
        <v>4</v>
      </c>
      <c r="L7" s="318" t="str">
        <f aca="false">IF(OR(F7="",H7=""),"",(H7+IF(F7&gt;H7,1,0)-F7-J7)*24)</f>
        <v/>
      </c>
      <c r="N7" s="321" t="n">
        <f aca="false">$N$6</f>
        <v>0.291666666666667</v>
      </c>
      <c r="O7" s="314" t="s">
        <v>48</v>
      </c>
      <c r="P7" s="321" t="n">
        <f aca="false">$P$6</f>
        <v>0.833333333333333</v>
      </c>
      <c r="R7" s="319" t="str">
        <f aca="false">IF(F7="","",IF(F7&lt;N7,N7,IF(F7&gt;=P7,"",F7)))</f>
        <v/>
      </c>
      <c r="S7" s="314" t="s">
        <v>48</v>
      </c>
      <c r="T7" s="319" t="str">
        <f aca="false">IF(H7="","",IF(H7&gt;F7,IF(H7&lt;P7,H7,P7),P7))</f>
        <v/>
      </c>
      <c r="U7" s="431" t="s">
        <v>49</v>
      </c>
      <c r="V7" s="161" t="n">
        <v>0</v>
      </c>
      <c r="W7" s="155" t="s">
        <v>4</v>
      </c>
      <c r="X7" s="318" t="str">
        <f aca="false">IF(R7="","",IF((T7+IF(R7&gt;T7,1,0)-R7-V7)*24=0,"",(T7+IF(R7&gt;T7,1,0)-R7-V7)*24))</f>
        <v/>
      </c>
      <c r="Z7" s="318" t="str">
        <f aca="false">IF(X7="",L7,IF(OR(L7-X7=0,L7-X7&lt;0),"-",L7-X7))</f>
        <v/>
      </c>
      <c r="AB7" s="165"/>
    </row>
    <row r="8" customFormat="false" ht="26.25" hidden="false" customHeight="false" outlineLevel="0" collapsed="false">
      <c r="B8" s="158" t="n">
        <v>3</v>
      </c>
      <c r="C8" s="159" t="s">
        <v>51</v>
      </c>
      <c r="D8" s="430" t="str">
        <f aca="false">C8</f>
        <v>c</v>
      </c>
      <c r="E8" s="158" t="s">
        <v>47</v>
      </c>
      <c r="F8" s="161"/>
      <c r="G8" s="158" t="s">
        <v>48</v>
      </c>
      <c r="H8" s="161"/>
      <c r="I8" s="162" t="s">
        <v>49</v>
      </c>
      <c r="J8" s="161" t="n">
        <v>0</v>
      </c>
      <c r="K8" s="163" t="s">
        <v>4</v>
      </c>
      <c r="L8" s="318" t="str">
        <f aca="false">IF(OR(F8="",H8=""),"",(H8+IF(F8&gt;H8,1,0)-F8-J8)*24)</f>
        <v/>
      </c>
      <c r="N8" s="321" t="n">
        <f aca="false">$N$6</f>
        <v>0.291666666666667</v>
      </c>
      <c r="O8" s="314" t="s">
        <v>48</v>
      </c>
      <c r="P8" s="321" t="n">
        <f aca="false">$P$6</f>
        <v>0.833333333333333</v>
      </c>
      <c r="R8" s="319" t="str">
        <f aca="false">IF(F8="","",IF(F8&lt;N8,N8,IF(F8&gt;=P8,"",F8)))</f>
        <v/>
      </c>
      <c r="S8" s="314" t="s">
        <v>48</v>
      </c>
      <c r="T8" s="319" t="str">
        <f aca="false">IF(H8="","",IF(H8&gt;F8,IF(H8&lt;P8,H8,P8),P8))</f>
        <v/>
      </c>
      <c r="U8" s="431" t="s">
        <v>49</v>
      </c>
      <c r="V8" s="161" t="n">
        <v>0</v>
      </c>
      <c r="W8" s="155" t="s">
        <v>4</v>
      </c>
      <c r="X8" s="318" t="str">
        <f aca="false">IF(R8="","",IF((T8+IF(R8&gt;T8,1,0)-R8-V8)*24=0,"",(T8+IF(R8&gt;T8,1,0)-R8-V8)*24))</f>
        <v/>
      </c>
      <c r="Z8" s="318" t="str">
        <f aca="false">IF(X8="",L8,IF(OR(L8-X8=0,L8-X8&lt;0),"-",L8-X8))</f>
        <v/>
      </c>
      <c r="AB8" s="165"/>
    </row>
    <row r="9" customFormat="false" ht="26.25" hidden="false" customHeight="false" outlineLevel="0" collapsed="false">
      <c r="B9" s="158" t="n">
        <v>4</v>
      </c>
      <c r="C9" s="159" t="s">
        <v>52</v>
      </c>
      <c r="D9" s="430" t="str">
        <f aca="false">C9</f>
        <v>d</v>
      </c>
      <c r="E9" s="158" t="s">
        <v>47</v>
      </c>
      <c r="F9" s="161"/>
      <c r="G9" s="158" t="s">
        <v>48</v>
      </c>
      <c r="H9" s="161"/>
      <c r="I9" s="162" t="s">
        <v>49</v>
      </c>
      <c r="J9" s="161" t="n">
        <v>0</v>
      </c>
      <c r="K9" s="163" t="s">
        <v>4</v>
      </c>
      <c r="L9" s="318" t="str">
        <f aca="false">IF(OR(F9="",H9=""),"",(H9+IF(F9&gt;H9,1,0)-F9-J9)*24)</f>
        <v/>
      </c>
      <c r="N9" s="321" t="n">
        <f aca="false">$N$6</f>
        <v>0.291666666666667</v>
      </c>
      <c r="O9" s="314" t="s">
        <v>48</v>
      </c>
      <c r="P9" s="321" t="n">
        <f aca="false">$P$6</f>
        <v>0.833333333333333</v>
      </c>
      <c r="R9" s="319" t="str">
        <f aca="false">IF(F9="","",IF(F9&lt;N9,N9,IF(F9&gt;=P9,"",F9)))</f>
        <v/>
      </c>
      <c r="S9" s="314" t="s">
        <v>48</v>
      </c>
      <c r="T9" s="319" t="str">
        <f aca="false">IF(H9="","",IF(H9&gt;F9,IF(H9&lt;P9,H9,P9),P9))</f>
        <v/>
      </c>
      <c r="U9" s="431" t="s">
        <v>49</v>
      </c>
      <c r="V9" s="161" t="n">
        <v>0</v>
      </c>
      <c r="W9" s="155" t="s">
        <v>4</v>
      </c>
      <c r="X9" s="318" t="str">
        <f aca="false">IF(R9="","",IF((T9+IF(R9&gt;T9,1,0)-R9-V9)*24=0,"",(T9+IF(R9&gt;T9,1,0)-R9-V9)*24))</f>
        <v/>
      </c>
      <c r="Z9" s="318" t="str">
        <f aca="false">IF(X9="",L9,IF(OR(L9-X9=0,L9-X9&lt;0),"-",L9-X9))</f>
        <v/>
      </c>
      <c r="AB9" s="165"/>
    </row>
    <row r="10" customFormat="false" ht="26.25" hidden="false" customHeight="false" outlineLevel="0" collapsed="false">
      <c r="B10" s="158" t="n">
        <v>5</v>
      </c>
      <c r="C10" s="159" t="s">
        <v>53</v>
      </c>
      <c r="D10" s="430" t="str">
        <f aca="false">C10</f>
        <v>e</v>
      </c>
      <c r="E10" s="158" t="s">
        <v>47</v>
      </c>
      <c r="F10" s="161"/>
      <c r="G10" s="158" t="s">
        <v>48</v>
      </c>
      <c r="H10" s="161"/>
      <c r="I10" s="162" t="s">
        <v>49</v>
      </c>
      <c r="J10" s="161" t="n">
        <v>0</v>
      </c>
      <c r="K10" s="163" t="s">
        <v>4</v>
      </c>
      <c r="L10" s="318" t="str">
        <f aca="false">IF(OR(F10="",H10=""),"",(H10+IF(F10&gt;H10,1,0)-F10-J10)*24)</f>
        <v/>
      </c>
      <c r="N10" s="321" t="n">
        <f aca="false">$N$6</f>
        <v>0.291666666666667</v>
      </c>
      <c r="O10" s="314" t="s">
        <v>48</v>
      </c>
      <c r="P10" s="321" t="n">
        <f aca="false">$P$6</f>
        <v>0.833333333333333</v>
      </c>
      <c r="R10" s="319" t="str">
        <f aca="false">IF(F10="","",IF(F10&lt;N10,N10,IF(F10&gt;=P10,"",F10)))</f>
        <v/>
      </c>
      <c r="S10" s="314" t="s">
        <v>48</v>
      </c>
      <c r="T10" s="319" t="str">
        <f aca="false">IF(H10="","",IF(H10&gt;F10,IF(H10&lt;P10,H10,P10),P10))</f>
        <v/>
      </c>
      <c r="U10" s="431" t="s">
        <v>49</v>
      </c>
      <c r="V10" s="161" t="n">
        <v>0</v>
      </c>
      <c r="W10" s="155" t="s">
        <v>4</v>
      </c>
      <c r="X10" s="318" t="str">
        <f aca="false">IF(R10="","",IF((T10+IF(R10&gt;T10,1,0)-R10-V10)*24=0,"",(T10+IF(R10&gt;T10,1,0)-R10-V10)*24))</f>
        <v/>
      </c>
      <c r="Z10" s="318" t="str">
        <f aca="false">IF(X10="",L10,IF(OR(L10-X10=0,L10-X10&lt;0),"-",L10-X10))</f>
        <v/>
      </c>
      <c r="AB10" s="165"/>
    </row>
    <row r="11" customFormat="false" ht="26.25" hidden="false" customHeight="false" outlineLevel="0" collapsed="false">
      <c r="B11" s="158" t="n">
        <v>6</v>
      </c>
      <c r="C11" s="159" t="s">
        <v>54</v>
      </c>
      <c r="D11" s="430" t="str">
        <f aca="false">C11</f>
        <v>f</v>
      </c>
      <c r="E11" s="158" t="s">
        <v>47</v>
      </c>
      <c r="F11" s="161"/>
      <c r="G11" s="158" t="s">
        <v>48</v>
      </c>
      <c r="H11" s="161"/>
      <c r="I11" s="162" t="s">
        <v>49</v>
      </c>
      <c r="J11" s="161" t="n">
        <v>0</v>
      </c>
      <c r="K11" s="163" t="s">
        <v>4</v>
      </c>
      <c r="L11" s="318" t="str">
        <f aca="false">IF(OR(F11="",H11=""),"",(H11+IF(F11&gt;H11,1,0)-F11-J11)*24)</f>
        <v/>
      </c>
      <c r="N11" s="321" t="n">
        <f aca="false">$N$6</f>
        <v>0.291666666666667</v>
      </c>
      <c r="O11" s="314" t="s">
        <v>48</v>
      </c>
      <c r="P11" s="321" t="n">
        <f aca="false">$P$6</f>
        <v>0.833333333333333</v>
      </c>
      <c r="R11" s="319" t="str">
        <f aca="false">IF(F11="","",IF(F11&lt;N11,N11,IF(F11&gt;=P11,"",F11)))</f>
        <v/>
      </c>
      <c r="S11" s="314" t="s">
        <v>48</v>
      </c>
      <c r="T11" s="319" t="str">
        <f aca="false">IF(H11="","",IF(H11&gt;F11,IF(H11&lt;P11,H11,P11),P11))</f>
        <v/>
      </c>
      <c r="U11" s="431" t="s">
        <v>49</v>
      </c>
      <c r="V11" s="161" t="n">
        <v>0</v>
      </c>
      <c r="W11" s="155" t="s">
        <v>4</v>
      </c>
      <c r="X11" s="318" t="str">
        <f aca="false">IF(R11="","",IF((T11+IF(R11&gt;T11,1,0)-R11-V11)*24=0,"",(T11+IF(R11&gt;T11,1,0)-R11-V11)*24))</f>
        <v/>
      </c>
      <c r="Z11" s="318" t="str">
        <f aca="false">IF(X11="",L11,IF(OR(L11-X11=0,L11-X11&lt;0),"-",L11-X11))</f>
        <v/>
      </c>
      <c r="AB11" s="165"/>
    </row>
    <row r="12" customFormat="false" ht="26.25" hidden="false" customHeight="false" outlineLevel="0" collapsed="false">
      <c r="B12" s="158" t="n">
        <v>7</v>
      </c>
      <c r="C12" s="159" t="s">
        <v>55</v>
      </c>
      <c r="D12" s="430" t="str">
        <f aca="false">C12</f>
        <v>g</v>
      </c>
      <c r="E12" s="158" t="s">
        <v>47</v>
      </c>
      <c r="F12" s="161"/>
      <c r="G12" s="158" t="s">
        <v>48</v>
      </c>
      <c r="H12" s="161"/>
      <c r="I12" s="162" t="s">
        <v>49</v>
      </c>
      <c r="J12" s="161" t="n">
        <v>0</v>
      </c>
      <c r="K12" s="163" t="s">
        <v>4</v>
      </c>
      <c r="L12" s="318" t="str">
        <f aca="false">IF(OR(F12="",H12=""),"",(H12+IF(F12&gt;H12,1,0)-F12-J12)*24)</f>
        <v/>
      </c>
      <c r="N12" s="321" t="n">
        <f aca="false">$N$6</f>
        <v>0.291666666666667</v>
      </c>
      <c r="O12" s="314" t="s">
        <v>48</v>
      </c>
      <c r="P12" s="321" t="n">
        <f aca="false">$P$6</f>
        <v>0.833333333333333</v>
      </c>
      <c r="R12" s="319" t="str">
        <f aca="false">IF(F12="","",IF(F12&lt;N12,N12,IF(F12&gt;=P12,"",F12)))</f>
        <v/>
      </c>
      <c r="S12" s="314" t="s">
        <v>48</v>
      </c>
      <c r="T12" s="319" t="str">
        <f aca="false">IF(H12="","",IF(H12&gt;F12,IF(H12&lt;P12,H12,P12),P12))</f>
        <v/>
      </c>
      <c r="U12" s="431" t="s">
        <v>49</v>
      </c>
      <c r="V12" s="161" t="n">
        <v>0</v>
      </c>
      <c r="W12" s="155" t="s">
        <v>4</v>
      </c>
      <c r="X12" s="318" t="str">
        <f aca="false">IF(R12="","",IF((T12+IF(R12&gt;T12,1,0)-R12-V12)*24=0,"",(T12+IF(R12&gt;T12,1,0)-R12-V12)*24))</f>
        <v/>
      </c>
      <c r="Z12" s="318" t="str">
        <f aca="false">IF(X12="",L12,IF(OR(L12-X12=0,L12-X12&lt;0),"-",L12-X12))</f>
        <v/>
      </c>
      <c r="AB12" s="165"/>
    </row>
    <row r="13" customFormat="false" ht="26.25" hidden="false" customHeight="false" outlineLevel="0" collapsed="false">
      <c r="B13" s="158" t="n">
        <v>8</v>
      </c>
      <c r="C13" s="159" t="s">
        <v>56</v>
      </c>
      <c r="D13" s="430" t="str">
        <f aca="false">C13</f>
        <v>h</v>
      </c>
      <c r="E13" s="158" t="s">
        <v>47</v>
      </c>
      <c r="F13" s="161"/>
      <c r="G13" s="158" t="s">
        <v>48</v>
      </c>
      <c r="H13" s="161"/>
      <c r="I13" s="162" t="s">
        <v>49</v>
      </c>
      <c r="J13" s="161" t="n">
        <v>0</v>
      </c>
      <c r="K13" s="163" t="s">
        <v>4</v>
      </c>
      <c r="L13" s="318" t="str">
        <f aca="false">IF(OR(F13="",H13=""),"",(H13+IF(F13&gt;H13,1,0)-F13-J13)*24)</f>
        <v/>
      </c>
      <c r="N13" s="321" t="n">
        <f aca="false">$N$6</f>
        <v>0.291666666666667</v>
      </c>
      <c r="O13" s="314" t="s">
        <v>48</v>
      </c>
      <c r="P13" s="321" t="n">
        <f aca="false">$P$6</f>
        <v>0.833333333333333</v>
      </c>
      <c r="R13" s="319" t="str">
        <f aca="false">IF(F13="","",IF(F13&lt;N13,N13,IF(F13&gt;=P13,"",F13)))</f>
        <v/>
      </c>
      <c r="S13" s="314" t="s">
        <v>48</v>
      </c>
      <c r="T13" s="319" t="str">
        <f aca="false">IF(H13="","",IF(H13&gt;F13,IF(H13&lt;P13,H13,P13),P13))</f>
        <v/>
      </c>
      <c r="U13" s="431" t="s">
        <v>49</v>
      </c>
      <c r="V13" s="161" t="n">
        <v>0</v>
      </c>
      <c r="W13" s="155" t="s">
        <v>4</v>
      </c>
      <c r="X13" s="318" t="str">
        <f aca="false">IF(R13="","",IF((T13+IF(R13&gt;T13,1,0)-R13-V13)*24=0,"",(T13+IF(R13&gt;T13,1,0)-R13-V13)*24))</f>
        <v/>
      </c>
      <c r="Z13" s="318" t="str">
        <f aca="false">IF(X13="",L13,IF(OR(L13-X13=0,L13-X13&lt;0),"-",L13-X13))</f>
        <v/>
      </c>
      <c r="AB13" s="165"/>
    </row>
    <row r="14" customFormat="false" ht="26.25" hidden="false" customHeight="false" outlineLevel="0" collapsed="false">
      <c r="B14" s="158" t="n">
        <v>9</v>
      </c>
      <c r="C14" s="159" t="s">
        <v>57</v>
      </c>
      <c r="D14" s="430" t="str">
        <f aca="false">C14</f>
        <v>i</v>
      </c>
      <c r="E14" s="158" t="s">
        <v>47</v>
      </c>
      <c r="F14" s="161"/>
      <c r="G14" s="158" t="s">
        <v>48</v>
      </c>
      <c r="H14" s="161"/>
      <c r="I14" s="162" t="s">
        <v>49</v>
      </c>
      <c r="J14" s="161" t="n">
        <v>0</v>
      </c>
      <c r="K14" s="163" t="s">
        <v>4</v>
      </c>
      <c r="L14" s="318" t="str">
        <f aca="false">IF(OR(F14="",H14=""),"",(H14+IF(F14&gt;H14,1,0)-F14-J14)*24)</f>
        <v/>
      </c>
      <c r="N14" s="321" t="n">
        <f aca="false">$N$6</f>
        <v>0.291666666666667</v>
      </c>
      <c r="O14" s="314" t="s">
        <v>48</v>
      </c>
      <c r="P14" s="321" t="n">
        <f aca="false">$P$6</f>
        <v>0.833333333333333</v>
      </c>
      <c r="R14" s="319" t="str">
        <f aca="false">IF(F14="","",IF(F14&lt;N14,N14,IF(F14&gt;=P14,"",F14)))</f>
        <v/>
      </c>
      <c r="S14" s="314" t="s">
        <v>48</v>
      </c>
      <c r="T14" s="319" t="str">
        <f aca="false">IF(H14="","",IF(H14&gt;F14,IF(H14&lt;P14,H14,P14),P14))</f>
        <v/>
      </c>
      <c r="U14" s="431" t="s">
        <v>49</v>
      </c>
      <c r="V14" s="161" t="n">
        <v>0</v>
      </c>
      <c r="W14" s="155" t="s">
        <v>4</v>
      </c>
      <c r="X14" s="318" t="str">
        <f aca="false">IF(R14="","",IF((T14+IF(R14&gt;T14,1,0)-R14-V14)*24=0,"",(T14+IF(R14&gt;T14,1,0)-R14-V14)*24))</f>
        <v/>
      </c>
      <c r="Z14" s="318" t="str">
        <f aca="false">IF(X14="",L14,IF(OR(L14-X14=0,L14-X14&lt;0),"-",L14-X14))</f>
        <v/>
      </c>
      <c r="AB14" s="165"/>
    </row>
    <row r="15" customFormat="false" ht="26.25" hidden="false" customHeight="false" outlineLevel="0" collapsed="false">
      <c r="B15" s="158" t="n">
        <v>10</v>
      </c>
      <c r="C15" s="159" t="s">
        <v>58</v>
      </c>
      <c r="D15" s="430" t="str">
        <f aca="false">C15</f>
        <v>j</v>
      </c>
      <c r="E15" s="158" t="s">
        <v>47</v>
      </c>
      <c r="F15" s="161"/>
      <c r="G15" s="158" t="s">
        <v>48</v>
      </c>
      <c r="H15" s="161"/>
      <c r="I15" s="162" t="s">
        <v>49</v>
      </c>
      <c r="J15" s="161" t="n">
        <v>0</v>
      </c>
      <c r="K15" s="163" t="s">
        <v>4</v>
      </c>
      <c r="L15" s="318" t="str">
        <f aca="false">IF(OR(F15="",H15=""),"",(H15+IF(F15&gt;H15,1,0)-F15-J15)*24)</f>
        <v/>
      </c>
      <c r="N15" s="321" t="n">
        <f aca="false">$N$6</f>
        <v>0.291666666666667</v>
      </c>
      <c r="O15" s="314" t="s">
        <v>48</v>
      </c>
      <c r="P15" s="321" t="n">
        <f aca="false">$P$6</f>
        <v>0.833333333333333</v>
      </c>
      <c r="R15" s="319" t="str">
        <f aca="false">IF(F15="","",IF(F15&lt;N15,N15,IF(F15&gt;=P15,"",F15)))</f>
        <v/>
      </c>
      <c r="S15" s="314" t="s">
        <v>48</v>
      </c>
      <c r="T15" s="319" t="str">
        <f aca="false">IF(H15="","",IF(H15&gt;F15,IF(H15&lt;P15,H15,P15),P15))</f>
        <v/>
      </c>
      <c r="U15" s="431" t="s">
        <v>49</v>
      </c>
      <c r="V15" s="161" t="n">
        <v>0</v>
      </c>
      <c r="W15" s="155" t="s">
        <v>4</v>
      </c>
      <c r="X15" s="318" t="str">
        <f aca="false">IF(R15="","",IF((T15+IF(R15&gt;T15,1,0)-R15-V15)*24=0,"",(T15+IF(R15&gt;T15,1,0)-R15-V15)*24))</f>
        <v/>
      </c>
      <c r="Z15" s="318" t="str">
        <f aca="false">IF(X15="",L15,IF(OR(L15-X15=0,L15-X15&lt;0),"-",L15-X15))</f>
        <v/>
      </c>
      <c r="AB15" s="165"/>
    </row>
    <row r="16" customFormat="false" ht="26.25" hidden="false" customHeight="false" outlineLevel="0" collapsed="false">
      <c r="B16" s="158" t="n">
        <v>11</v>
      </c>
      <c r="C16" s="159" t="s">
        <v>59</v>
      </c>
      <c r="D16" s="430" t="str">
        <f aca="false">C16</f>
        <v>k</v>
      </c>
      <c r="E16" s="158" t="s">
        <v>47</v>
      </c>
      <c r="F16" s="161"/>
      <c r="G16" s="158" t="s">
        <v>48</v>
      </c>
      <c r="H16" s="161"/>
      <c r="I16" s="162" t="s">
        <v>49</v>
      </c>
      <c r="J16" s="161" t="n">
        <v>0</v>
      </c>
      <c r="K16" s="163" t="s">
        <v>4</v>
      </c>
      <c r="L16" s="318" t="str">
        <f aca="false">IF(OR(F16="",H16=""),"",(H16+IF(F16&gt;H16,1,0)-F16-J16)*24)</f>
        <v/>
      </c>
      <c r="N16" s="321" t="n">
        <f aca="false">$N$6</f>
        <v>0.291666666666667</v>
      </c>
      <c r="O16" s="314" t="s">
        <v>48</v>
      </c>
      <c r="P16" s="321" t="n">
        <f aca="false">$P$6</f>
        <v>0.833333333333333</v>
      </c>
      <c r="R16" s="319" t="str">
        <f aca="false">IF(F16="","",IF(F16&lt;N16,N16,IF(F16&gt;=P16,"",F16)))</f>
        <v/>
      </c>
      <c r="S16" s="314" t="s">
        <v>48</v>
      </c>
      <c r="T16" s="319" t="str">
        <f aca="false">IF(H16="","",IF(H16&gt;F16,IF(H16&lt;P16,H16,P16),P16))</f>
        <v/>
      </c>
      <c r="U16" s="431" t="s">
        <v>49</v>
      </c>
      <c r="V16" s="161" t="n">
        <v>0</v>
      </c>
      <c r="W16" s="155" t="s">
        <v>4</v>
      </c>
      <c r="X16" s="318" t="str">
        <f aca="false">IF(R16="","",IF((T16+IF(R16&gt;T16,1,0)-R16-V16)*24=0,"",(T16+IF(R16&gt;T16,1,0)-R16-V16)*24))</f>
        <v/>
      </c>
      <c r="Z16" s="318" t="str">
        <f aca="false">IF(X16="",L16,IF(OR(L16-X16=0,L16-X16&lt;0),"-",L16-X16))</f>
        <v/>
      </c>
      <c r="AB16" s="165"/>
    </row>
    <row r="17" customFormat="false" ht="26.25" hidden="false" customHeight="false" outlineLevel="0" collapsed="false">
      <c r="B17" s="158" t="n">
        <v>12</v>
      </c>
      <c r="C17" s="159" t="s">
        <v>60</v>
      </c>
      <c r="D17" s="430" t="str">
        <f aca="false">C17</f>
        <v>l</v>
      </c>
      <c r="E17" s="158" t="s">
        <v>47</v>
      </c>
      <c r="F17" s="161"/>
      <c r="G17" s="158" t="s">
        <v>48</v>
      </c>
      <c r="H17" s="161"/>
      <c r="I17" s="162" t="s">
        <v>49</v>
      </c>
      <c r="J17" s="161" t="n">
        <v>0</v>
      </c>
      <c r="K17" s="163" t="s">
        <v>4</v>
      </c>
      <c r="L17" s="318" t="str">
        <f aca="false">IF(OR(F17="",H17=""),"",(H17+IF(F17&gt;H17,1,0)-F17-J17)*24)</f>
        <v/>
      </c>
      <c r="N17" s="321" t="n">
        <f aca="false">$N$6</f>
        <v>0.291666666666667</v>
      </c>
      <c r="O17" s="314" t="s">
        <v>48</v>
      </c>
      <c r="P17" s="321" t="n">
        <f aca="false">$P$6</f>
        <v>0.833333333333333</v>
      </c>
      <c r="R17" s="319" t="str">
        <f aca="false">IF(F17="","",IF(F17&lt;N17,N17,IF(F17&gt;=P17,"",F17)))</f>
        <v/>
      </c>
      <c r="S17" s="314" t="s">
        <v>48</v>
      </c>
      <c r="T17" s="319" t="str">
        <f aca="false">IF(H17="","",IF(H17&gt;F17,IF(H17&lt;P17,H17,P17),P17))</f>
        <v/>
      </c>
      <c r="U17" s="431" t="s">
        <v>49</v>
      </c>
      <c r="V17" s="161" t="n">
        <v>0</v>
      </c>
      <c r="W17" s="155" t="s">
        <v>4</v>
      </c>
      <c r="X17" s="318" t="str">
        <f aca="false">IF(R17="","",IF((T17+IF(R17&gt;T17,1,0)-R17-V17)*24=0,"",(T17+IF(R17&gt;T17,1,0)-R17-V17)*24))</f>
        <v/>
      </c>
      <c r="Z17" s="318" t="str">
        <f aca="false">IF(X17="",L17,IF(OR(L17-X17=0,L17-X17&lt;0),"-",L17-X17))</f>
        <v/>
      </c>
      <c r="AB17" s="165"/>
    </row>
    <row r="18" customFormat="false" ht="26.25" hidden="false" customHeight="false" outlineLevel="0" collapsed="false">
      <c r="B18" s="158" t="n">
        <v>13</v>
      </c>
      <c r="C18" s="159" t="s">
        <v>61</v>
      </c>
      <c r="D18" s="430" t="str">
        <f aca="false">C18</f>
        <v>m</v>
      </c>
      <c r="E18" s="158" t="s">
        <v>47</v>
      </c>
      <c r="F18" s="161"/>
      <c r="G18" s="158" t="s">
        <v>48</v>
      </c>
      <c r="H18" s="161"/>
      <c r="I18" s="162" t="s">
        <v>49</v>
      </c>
      <c r="J18" s="161" t="n">
        <v>0</v>
      </c>
      <c r="K18" s="163" t="s">
        <v>4</v>
      </c>
      <c r="L18" s="318" t="str">
        <f aca="false">IF(OR(F18="",H18=""),"",(H18+IF(F18&gt;H18,1,0)-F18-J18)*24)</f>
        <v/>
      </c>
      <c r="N18" s="321" t="n">
        <f aca="false">$N$6</f>
        <v>0.291666666666667</v>
      </c>
      <c r="O18" s="314" t="s">
        <v>48</v>
      </c>
      <c r="P18" s="321" t="n">
        <f aca="false">$P$6</f>
        <v>0.833333333333333</v>
      </c>
      <c r="R18" s="319" t="str">
        <f aca="false">IF(F18="","",IF(F18&lt;N18,N18,IF(F18&gt;=P18,"",F18)))</f>
        <v/>
      </c>
      <c r="S18" s="314" t="s">
        <v>48</v>
      </c>
      <c r="T18" s="319" t="str">
        <f aca="false">IF(H18="","",IF(H18&gt;F18,IF(H18&lt;P18,H18,P18),P18))</f>
        <v/>
      </c>
      <c r="U18" s="431" t="s">
        <v>49</v>
      </c>
      <c r="V18" s="161" t="n">
        <v>0</v>
      </c>
      <c r="W18" s="155" t="s">
        <v>4</v>
      </c>
      <c r="X18" s="318" t="str">
        <f aca="false">IF(R18="","",IF((T18+IF(R18&gt;T18,1,0)-R18-V18)*24=0,"",(T18+IF(R18&gt;T18,1,0)-R18-V18)*24))</f>
        <v/>
      </c>
      <c r="Z18" s="318" t="str">
        <f aca="false">IF(X18="",L18,IF(OR(L18-X18=0,L18-X18&lt;0),"-",L18-X18))</f>
        <v/>
      </c>
      <c r="AB18" s="165"/>
    </row>
    <row r="19" customFormat="false" ht="26.25" hidden="false" customHeight="false" outlineLevel="0" collapsed="false">
      <c r="B19" s="158" t="n">
        <v>14</v>
      </c>
      <c r="C19" s="159" t="s">
        <v>62</v>
      </c>
      <c r="D19" s="430" t="str">
        <f aca="false">C19</f>
        <v>n</v>
      </c>
      <c r="E19" s="158" t="s">
        <v>47</v>
      </c>
      <c r="F19" s="161"/>
      <c r="G19" s="158" t="s">
        <v>48</v>
      </c>
      <c r="H19" s="161"/>
      <c r="I19" s="162" t="s">
        <v>49</v>
      </c>
      <c r="J19" s="161" t="n">
        <v>0</v>
      </c>
      <c r="K19" s="163" t="s">
        <v>4</v>
      </c>
      <c r="L19" s="318" t="str">
        <f aca="false">IF(OR(F19="",H19=""),"",(H19+IF(F19&gt;H19,1,0)-F19-J19)*24)</f>
        <v/>
      </c>
      <c r="N19" s="321" t="n">
        <f aca="false">$N$6</f>
        <v>0.291666666666667</v>
      </c>
      <c r="O19" s="314" t="s">
        <v>48</v>
      </c>
      <c r="P19" s="321" t="n">
        <f aca="false">$P$6</f>
        <v>0.833333333333333</v>
      </c>
      <c r="R19" s="319" t="str">
        <f aca="false">IF(F19="","",IF(F19&lt;N19,N19,IF(F19&gt;=P19,"",F19)))</f>
        <v/>
      </c>
      <c r="S19" s="314" t="s">
        <v>48</v>
      </c>
      <c r="T19" s="319" t="str">
        <f aca="false">IF(H19="","",IF(H19&gt;F19,IF(H19&lt;P19,H19,P19),P19))</f>
        <v/>
      </c>
      <c r="U19" s="431" t="s">
        <v>49</v>
      </c>
      <c r="V19" s="161" t="n">
        <v>0</v>
      </c>
      <c r="W19" s="155" t="s">
        <v>4</v>
      </c>
      <c r="X19" s="318" t="str">
        <f aca="false">IF(R19="","",IF((T19+IF(R19&gt;T19,1,0)-R19-V19)*24=0,"",(T19+IF(R19&gt;T19,1,0)-R19-V19)*24))</f>
        <v/>
      </c>
      <c r="Z19" s="318" t="str">
        <f aca="false">IF(X19="",L19,IF(OR(L19-X19=0,L19-X19&lt;0),"-",L19-X19))</f>
        <v/>
      </c>
      <c r="AB19" s="165"/>
    </row>
    <row r="20" customFormat="false" ht="26.25" hidden="false" customHeight="false" outlineLevel="0" collapsed="false">
      <c r="B20" s="158" t="n">
        <v>15</v>
      </c>
      <c r="C20" s="159" t="s">
        <v>63</v>
      </c>
      <c r="D20" s="430" t="str">
        <f aca="false">C20</f>
        <v>o</v>
      </c>
      <c r="E20" s="158" t="s">
        <v>47</v>
      </c>
      <c r="F20" s="161"/>
      <c r="G20" s="158" t="s">
        <v>48</v>
      </c>
      <c r="H20" s="161"/>
      <c r="I20" s="162" t="s">
        <v>49</v>
      </c>
      <c r="J20" s="161" t="n">
        <v>0</v>
      </c>
      <c r="K20" s="163" t="s">
        <v>4</v>
      </c>
      <c r="L20" s="318" t="str">
        <f aca="false">IF(OR(F20="",H20=""),"",(H20+IF(F20&gt;H20,1,0)-F20-J20)*24)</f>
        <v/>
      </c>
      <c r="N20" s="321" t="n">
        <f aca="false">$N$6</f>
        <v>0.291666666666667</v>
      </c>
      <c r="O20" s="314" t="s">
        <v>48</v>
      </c>
      <c r="P20" s="321" t="n">
        <f aca="false">$P$6</f>
        <v>0.833333333333333</v>
      </c>
      <c r="R20" s="319" t="str">
        <f aca="false">IF(F20="","",IF(F20&lt;N20,N20,IF(F20&gt;=P20,"",F20)))</f>
        <v/>
      </c>
      <c r="S20" s="314" t="s">
        <v>48</v>
      </c>
      <c r="T20" s="319" t="str">
        <f aca="false">IF(H20="","",IF(H20&gt;F20,IF(H20&lt;P20,H20,P20),P20))</f>
        <v/>
      </c>
      <c r="U20" s="431" t="s">
        <v>49</v>
      </c>
      <c r="V20" s="161" t="n">
        <v>0</v>
      </c>
      <c r="W20" s="155" t="s">
        <v>4</v>
      </c>
      <c r="X20" s="318" t="str">
        <f aca="false">IF(R20="","",IF((T20+IF(R20&gt;T20,1,0)-R20-V20)*24=0,"",(T20+IF(R20&gt;T20,1,0)-R20-V20)*24))</f>
        <v/>
      </c>
      <c r="Z20" s="318" t="str">
        <f aca="false">IF(X20="",L20,IF(OR(L20-X20=0,L20-X20&lt;0),"-",L20-X20))</f>
        <v/>
      </c>
      <c r="AB20" s="165"/>
    </row>
    <row r="21" customFormat="false" ht="26.25" hidden="false" customHeight="false" outlineLevel="0" collapsed="false">
      <c r="B21" s="158" t="n">
        <v>16</v>
      </c>
      <c r="C21" s="159" t="s">
        <v>64</v>
      </c>
      <c r="D21" s="430" t="str">
        <f aca="false">C21</f>
        <v>p</v>
      </c>
      <c r="E21" s="158" t="s">
        <v>47</v>
      </c>
      <c r="F21" s="161"/>
      <c r="G21" s="158" t="s">
        <v>48</v>
      </c>
      <c r="H21" s="161"/>
      <c r="I21" s="162" t="s">
        <v>49</v>
      </c>
      <c r="J21" s="161" t="n">
        <v>0</v>
      </c>
      <c r="K21" s="163" t="s">
        <v>4</v>
      </c>
      <c r="L21" s="318" t="str">
        <f aca="false">IF(OR(F21="",H21=""),"",(H21+IF(F21&gt;H21,1,0)-F21-J21)*24)</f>
        <v/>
      </c>
      <c r="N21" s="321" t="n">
        <f aca="false">$N$6</f>
        <v>0.291666666666667</v>
      </c>
      <c r="O21" s="314" t="s">
        <v>48</v>
      </c>
      <c r="P21" s="321" t="n">
        <f aca="false">$P$6</f>
        <v>0.833333333333333</v>
      </c>
      <c r="R21" s="319" t="str">
        <f aca="false">IF(F21="","",IF(F21&lt;N21,N21,IF(F21&gt;=P21,"",F21)))</f>
        <v/>
      </c>
      <c r="S21" s="314" t="s">
        <v>48</v>
      </c>
      <c r="T21" s="319" t="str">
        <f aca="false">IF(H21="","",IF(H21&gt;F21,IF(H21&lt;P21,H21,P21),P21))</f>
        <v/>
      </c>
      <c r="U21" s="431" t="s">
        <v>49</v>
      </c>
      <c r="V21" s="161" t="n">
        <v>0</v>
      </c>
      <c r="W21" s="155" t="s">
        <v>4</v>
      </c>
      <c r="X21" s="318" t="str">
        <f aca="false">IF(R21="","",IF((T21+IF(R21&gt;T21,1,0)-R21-V21)*24=0,"",(T21+IF(R21&gt;T21,1,0)-R21-V21)*24))</f>
        <v/>
      </c>
      <c r="Z21" s="318" t="str">
        <f aca="false">IF(X21="",L21,IF(OR(L21-X21=0,L21-X21&lt;0),"-",L21-X21))</f>
        <v/>
      </c>
      <c r="AB21" s="165"/>
    </row>
    <row r="22" customFormat="false" ht="26.25" hidden="false" customHeight="false" outlineLevel="0" collapsed="false">
      <c r="B22" s="158" t="n">
        <v>17</v>
      </c>
      <c r="C22" s="159" t="s">
        <v>65</v>
      </c>
      <c r="D22" s="430" t="str">
        <f aca="false">C22</f>
        <v>q</v>
      </c>
      <c r="E22" s="158" t="s">
        <v>47</v>
      </c>
      <c r="F22" s="161"/>
      <c r="G22" s="158" t="s">
        <v>48</v>
      </c>
      <c r="H22" s="161"/>
      <c r="I22" s="162" t="s">
        <v>49</v>
      </c>
      <c r="J22" s="161" t="n">
        <v>0</v>
      </c>
      <c r="K22" s="163" t="s">
        <v>4</v>
      </c>
      <c r="L22" s="318" t="str">
        <f aca="false">IF(OR(F22="",H22=""),"",(H22+IF(F22&gt;H22,1,0)-F22-J22)*24)</f>
        <v/>
      </c>
      <c r="N22" s="321" t="n">
        <f aca="false">$N$6</f>
        <v>0.291666666666667</v>
      </c>
      <c r="O22" s="314" t="s">
        <v>48</v>
      </c>
      <c r="P22" s="321" t="n">
        <f aca="false">$P$6</f>
        <v>0.833333333333333</v>
      </c>
      <c r="R22" s="319" t="str">
        <f aca="false">IF(F22="","",IF(F22&lt;N22,N22,IF(F22&gt;=P22,"",F22)))</f>
        <v/>
      </c>
      <c r="S22" s="314" t="s">
        <v>48</v>
      </c>
      <c r="T22" s="319" t="str">
        <f aca="false">IF(H22="","",IF(H22&gt;F22,IF(H22&lt;P22,H22,P22),P22))</f>
        <v/>
      </c>
      <c r="U22" s="431" t="s">
        <v>49</v>
      </c>
      <c r="V22" s="161" t="n">
        <v>0</v>
      </c>
      <c r="W22" s="155" t="s">
        <v>4</v>
      </c>
      <c r="X22" s="318" t="str">
        <f aca="false">IF(R22="","",IF((T22+IF(R22&gt;T22,1,0)-R22-V22)*24=0,"",(T22+IF(R22&gt;T22,1,0)-R22-V22)*24))</f>
        <v/>
      </c>
      <c r="Z22" s="318" t="str">
        <f aca="false">IF(X22="",L22,IF(OR(L22-X22=0,L22-X22&lt;0),"-",L22-X22))</f>
        <v/>
      </c>
      <c r="AB22" s="165"/>
    </row>
    <row r="23" customFormat="false" ht="26.25" hidden="false" customHeight="false" outlineLevel="0" collapsed="false">
      <c r="B23" s="158" t="n">
        <v>18</v>
      </c>
      <c r="C23" s="159" t="s">
        <v>66</v>
      </c>
      <c r="D23" s="430" t="str">
        <f aca="false">C23</f>
        <v>r</v>
      </c>
      <c r="E23" s="158" t="s">
        <v>47</v>
      </c>
      <c r="F23" s="166"/>
      <c r="G23" s="158" t="s">
        <v>48</v>
      </c>
      <c r="H23" s="166"/>
      <c r="I23" s="162" t="s">
        <v>49</v>
      </c>
      <c r="J23" s="166"/>
      <c r="K23" s="163" t="s">
        <v>4</v>
      </c>
      <c r="L23" s="159" t="n">
        <v>1</v>
      </c>
      <c r="N23" s="432"/>
      <c r="O23" s="158" t="s">
        <v>48</v>
      </c>
      <c r="P23" s="432"/>
      <c r="Q23" s="163"/>
      <c r="R23" s="432"/>
      <c r="S23" s="158" t="s">
        <v>48</v>
      </c>
      <c r="T23" s="432"/>
      <c r="U23" s="162" t="s">
        <v>49</v>
      </c>
      <c r="V23" s="166"/>
      <c r="W23" s="163" t="s">
        <v>4</v>
      </c>
      <c r="X23" s="159" t="n">
        <v>1</v>
      </c>
      <c r="Y23" s="163"/>
      <c r="Z23" s="159" t="s">
        <v>82</v>
      </c>
      <c r="AB23" s="165"/>
    </row>
    <row r="24" customFormat="false" ht="26.25" hidden="false" customHeight="false" outlineLevel="0" collapsed="false">
      <c r="B24" s="158" t="n">
        <v>19</v>
      </c>
      <c r="C24" s="159" t="s">
        <v>67</v>
      </c>
      <c r="D24" s="430" t="str">
        <f aca="false">C24</f>
        <v>s</v>
      </c>
      <c r="E24" s="158" t="s">
        <v>47</v>
      </c>
      <c r="F24" s="166"/>
      <c r="G24" s="158" t="s">
        <v>48</v>
      </c>
      <c r="H24" s="166"/>
      <c r="I24" s="162" t="s">
        <v>49</v>
      </c>
      <c r="J24" s="166"/>
      <c r="K24" s="163" t="s">
        <v>4</v>
      </c>
      <c r="L24" s="159" t="n">
        <v>2</v>
      </c>
      <c r="N24" s="432"/>
      <c r="O24" s="158" t="s">
        <v>48</v>
      </c>
      <c r="P24" s="432"/>
      <c r="Q24" s="163"/>
      <c r="R24" s="432"/>
      <c r="S24" s="158" t="s">
        <v>48</v>
      </c>
      <c r="T24" s="432"/>
      <c r="U24" s="162" t="s">
        <v>49</v>
      </c>
      <c r="V24" s="166"/>
      <c r="W24" s="163" t="s">
        <v>4</v>
      </c>
      <c r="X24" s="159" t="n">
        <v>2</v>
      </c>
      <c r="Y24" s="163"/>
      <c r="Z24" s="159" t="s">
        <v>82</v>
      </c>
      <c r="AB24" s="165"/>
    </row>
    <row r="25" customFormat="false" ht="26.25" hidden="false" customHeight="false" outlineLevel="0" collapsed="false">
      <c r="B25" s="158" t="n">
        <v>20</v>
      </c>
      <c r="C25" s="159" t="s">
        <v>68</v>
      </c>
      <c r="D25" s="430" t="str">
        <f aca="false">C25</f>
        <v>t</v>
      </c>
      <c r="E25" s="158" t="s">
        <v>47</v>
      </c>
      <c r="F25" s="166"/>
      <c r="G25" s="158" t="s">
        <v>48</v>
      </c>
      <c r="H25" s="166"/>
      <c r="I25" s="162" t="s">
        <v>49</v>
      </c>
      <c r="J25" s="166"/>
      <c r="K25" s="163" t="s">
        <v>4</v>
      </c>
      <c r="L25" s="159" t="n">
        <v>3</v>
      </c>
      <c r="N25" s="432"/>
      <c r="O25" s="158" t="s">
        <v>48</v>
      </c>
      <c r="P25" s="432"/>
      <c r="Q25" s="163"/>
      <c r="R25" s="432"/>
      <c r="S25" s="158" t="s">
        <v>48</v>
      </c>
      <c r="T25" s="432"/>
      <c r="U25" s="162" t="s">
        <v>49</v>
      </c>
      <c r="V25" s="166"/>
      <c r="W25" s="163" t="s">
        <v>4</v>
      </c>
      <c r="X25" s="159" t="n">
        <v>3</v>
      </c>
      <c r="Y25" s="163"/>
      <c r="Z25" s="159" t="s">
        <v>82</v>
      </c>
      <c r="AB25" s="165"/>
    </row>
    <row r="26" customFormat="false" ht="26.25" hidden="false" customHeight="false" outlineLevel="0" collapsed="false">
      <c r="B26" s="158" t="n">
        <v>21</v>
      </c>
      <c r="C26" s="159" t="s">
        <v>69</v>
      </c>
      <c r="D26" s="430" t="str">
        <f aca="false">C26</f>
        <v>u</v>
      </c>
      <c r="E26" s="158" t="s">
        <v>47</v>
      </c>
      <c r="F26" s="166"/>
      <c r="G26" s="158" t="s">
        <v>48</v>
      </c>
      <c r="H26" s="166"/>
      <c r="I26" s="162" t="s">
        <v>49</v>
      </c>
      <c r="J26" s="166"/>
      <c r="K26" s="163" t="s">
        <v>4</v>
      </c>
      <c r="L26" s="159" t="n">
        <v>4</v>
      </c>
      <c r="N26" s="432"/>
      <c r="O26" s="158" t="s">
        <v>48</v>
      </c>
      <c r="P26" s="432"/>
      <c r="Q26" s="163"/>
      <c r="R26" s="432"/>
      <c r="S26" s="158" t="s">
        <v>48</v>
      </c>
      <c r="T26" s="432"/>
      <c r="U26" s="162" t="s">
        <v>49</v>
      </c>
      <c r="V26" s="166"/>
      <c r="W26" s="163" t="s">
        <v>4</v>
      </c>
      <c r="X26" s="159" t="n">
        <v>4</v>
      </c>
      <c r="Y26" s="163"/>
      <c r="Z26" s="159" t="s">
        <v>82</v>
      </c>
      <c r="AB26" s="165"/>
    </row>
    <row r="27" customFormat="false" ht="26.25" hidden="false" customHeight="false" outlineLevel="0" collapsed="false">
      <c r="B27" s="158" t="n">
        <v>22</v>
      </c>
      <c r="C27" s="159" t="s">
        <v>70</v>
      </c>
      <c r="D27" s="430" t="str">
        <f aca="false">C27</f>
        <v>v</v>
      </c>
      <c r="E27" s="158" t="s">
        <v>47</v>
      </c>
      <c r="F27" s="166"/>
      <c r="G27" s="158" t="s">
        <v>48</v>
      </c>
      <c r="H27" s="166"/>
      <c r="I27" s="162" t="s">
        <v>49</v>
      </c>
      <c r="J27" s="166"/>
      <c r="K27" s="163" t="s">
        <v>4</v>
      </c>
      <c r="L27" s="159" t="n">
        <v>5</v>
      </c>
      <c r="N27" s="432"/>
      <c r="O27" s="158" t="s">
        <v>48</v>
      </c>
      <c r="P27" s="432"/>
      <c r="Q27" s="163"/>
      <c r="R27" s="432"/>
      <c r="S27" s="158" t="s">
        <v>48</v>
      </c>
      <c r="T27" s="432"/>
      <c r="U27" s="162" t="s">
        <v>49</v>
      </c>
      <c r="V27" s="166"/>
      <c r="W27" s="163" t="s">
        <v>4</v>
      </c>
      <c r="X27" s="159" t="n">
        <v>5</v>
      </c>
      <c r="Y27" s="163"/>
      <c r="Z27" s="159" t="s">
        <v>82</v>
      </c>
      <c r="AB27" s="165"/>
    </row>
    <row r="28" customFormat="false" ht="26.25" hidden="false" customHeight="false" outlineLevel="0" collapsed="false">
      <c r="B28" s="158" t="n">
        <v>23</v>
      </c>
      <c r="C28" s="159" t="s">
        <v>71</v>
      </c>
      <c r="D28" s="430" t="str">
        <f aca="false">C28</f>
        <v>w</v>
      </c>
      <c r="E28" s="158" t="s">
        <v>47</v>
      </c>
      <c r="F28" s="166"/>
      <c r="G28" s="158" t="s">
        <v>48</v>
      </c>
      <c r="H28" s="166"/>
      <c r="I28" s="162" t="s">
        <v>49</v>
      </c>
      <c r="J28" s="166"/>
      <c r="K28" s="163" t="s">
        <v>4</v>
      </c>
      <c r="L28" s="159" t="n">
        <v>6</v>
      </c>
      <c r="N28" s="432"/>
      <c r="O28" s="158" t="s">
        <v>48</v>
      </c>
      <c r="P28" s="432"/>
      <c r="Q28" s="163"/>
      <c r="R28" s="432"/>
      <c r="S28" s="158" t="s">
        <v>48</v>
      </c>
      <c r="T28" s="432"/>
      <c r="U28" s="162" t="s">
        <v>49</v>
      </c>
      <c r="V28" s="166"/>
      <c r="W28" s="163" t="s">
        <v>4</v>
      </c>
      <c r="X28" s="159" t="n">
        <v>6</v>
      </c>
      <c r="Y28" s="163"/>
      <c r="Z28" s="159" t="s">
        <v>82</v>
      </c>
      <c r="AB28" s="165"/>
    </row>
    <row r="29" customFormat="false" ht="26.25" hidden="false" customHeight="false" outlineLevel="0" collapsed="false">
      <c r="B29" s="158" t="n">
        <v>24</v>
      </c>
      <c r="C29" s="159" t="s">
        <v>72</v>
      </c>
      <c r="D29" s="430" t="str">
        <f aca="false">C29</f>
        <v>x</v>
      </c>
      <c r="E29" s="158" t="s">
        <v>47</v>
      </c>
      <c r="F29" s="166"/>
      <c r="G29" s="158" t="s">
        <v>48</v>
      </c>
      <c r="H29" s="166"/>
      <c r="I29" s="162" t="s">
        <v>49</v>
      </c>
      <c r="J29" s="166"/>
      <c r="K29" s="163" t="s">
        <v>4</v>
      </c>
      <c r="L29" s="159" t="n">
        <v>7</v>
      </c>
      <c r="N29" s="432"/>
      <c r="O29" s="158" t="s">
        <v>48</v>
      </c>
      <c r="P29" s="432"/>
      <c r="Q29" s="163"/>
      <c r="R29" s="432"/>
      <c r="S29" s="158" t="s">
        <v>48</v>
      </c>
      <c r="T29" s="432"/>
      <c r="U29" s="162" t="s">
        <v>49</v>
      </c>
      <c r="V29" s="166"/>
      <c r="W29" s="163" t="s">
        <v>4</v>
      </c>
      <c r="X29" s="159" t="n">
        <v>7</v>
      </c>
      <c r="Y29" s="163"/>
      <c r="Z29" s="159" t="s">
        <v>82</v>
      </c>
      <c r="AB29" s="165"/>
    </row>
    <row r="30" customFormat="false" ht="26.25" hidden="false" customHeight="false" outlineLevel="0" collapsed="false">
      <c r="B30" s="158" t="n">
        <v>25</v>
      </c>
      <c r="C30" s="159" t="s">
        <v>73</v>
      </c>
      <c r="D30" s="430" t="str">
        <f aca="false">C30</f>
        <v>y</v>
      </c>
      <c r="E30" s="158" t="s">
        <v>47</v>
      </c>
      <c r="F30" s="166"/>
      <c r="G30" s="158" t="s">
        <v>48</v>
      </c>
      <c r="H30" s="166"/>
      <c r="I30" s="162" t="s">
        <v>49</v>
      </c>
      <c r="J30" s="166"/>
      <c r="K30" s="163" t="s">
        <v>4</v>
      </c>
      <c r="L30" s="159" t="n">
        <v>8</v>
      </c>
      <c r="N30" s="432"/>
      <c r="O30" s="158" t="s">
        <v>48</v>
      </c>
      <c r="P30" s="432"/>
      <c r="Q30" s="163"/>
      <c r="R30" s="432"/>
      <c r="S30" s="158" t="s">
        <v>48</v>
      </c>
      <c r="T30" s="432"/>
      <c r="U30" s="162" t="s">
        <v>49</v>
      </c>
      <c r="V30" s="166"/>
      <c r="W30" s="163" t="s">
        <v>4</v>
      </c>
      <c r="X30" s="159" t="n">
        <v>8</v>
      </c>
      <c r="Y30" s="163"/>
      <c r="Z30" s="159" t="s">
        <v>82</v>
      </c>
      <c r="AB30" s="165"/>
    </row>
    <row r="31" customFormat="false" ht="26.25" hidden="false" customHeight="false" outlineLevel="0" collapsed="false">
      <c r="B31" s="158" t="n">
        <v>26</v>
      </c>
      <c r="C31" s="159" t="s">
        <v>74</v>
      </c>
      <c r="D31" s="430" t="str">
        <f aca="false">C31</f>
        <v>z</v>
      </c>
      <c r="E31" s="158" t="s">
        <v>47</v>
      </c>
      <c r="F31" s="166"/>
      <c r="G31" s="158" t="s">
        <v>48</v>
      </c>
      <c r="H31" s="166"/>
      <c r="I31" s="162" t="s">
        <v>49</v>
      </c>
      <c r="J31" s="166"/>
      <c r="K31" s="163" t="s">
        <v>4</v>
      </c>
      <c r="L31" s="159" t="n">
        <v>1</v>
      </c>
      <c r="N31" s="432"/>
      <c r="O31" s="158" t="s">
        <v>48</v>
      </c>
      <c r="P31" s="432"/>
      <c r="Q31" s="163"/>
      <c r="R31" s="432"/>
      <c r="S31" s="158" t="s">
        <v>48</v>
      </c>
      <c r="T31" s="432"/>
      <c r="U31" s="162" t="s">
        <v>49</v>
      </c>
      <c r="V31" s="166"/>
      <c r="W31" s="163" t="s">
        <v>4</v>
      </c>
      <c r="X31" s="159" t="s">
        <v>82</v>
      </c>
      <c r="Y31" s="163"/>
      <c r="Z31" s="159" t="n">
        <v>1</v>
      </c>
      <c r="AB31" s="165"/>
    </row>
    <row r="32" customFormat="false" ht="26.25" hidden="false" customHeight="false" outlineLevel="0" collapsed="false">
      <c r="B32" s="158" t="n">
        <v>27</v>
      </c>
      <c r="C32" s="159" t="s">
        <v>72</v>
      </c>
      <c r="D32" s="430" t="str">
        <f aca="false">C32</f>
        <v>x</v>
      </c>
      <c r="E32" s="158" t="s">
        <v>47</v>
      </c>
      <c r="F32" s="166"/>
      <c r="G32" s="158" t="s">
        <v>48</v>
      </c>
      <c r="H32" s="166"/>
      <c r="I32" s="162" t="s">
        <v>49</v>
      </c>
      <c r="J32" s="166"/>
      <c r="K32" s="163" t="s">
        <v>4</v>
      </c>
      <c r="L32" s="159" t="n">
        <v>2</v>
      </c>
      <c r="N32" s="432"/>
      <c r="O32" s="158" t="s">
        <v>48</v>
      </c>
      <c r="P32" s="432"/>
      <c r="Q32" s="163"/>
      <c r="R32" s="432"/>
      <c r="S32" s="158" t="s">
        <v>48</v>
      </c>
      <c r="T32" s="432"/>
      <c r="U32" s="162" t="s">
        <v>49</v>
      </c>
      <c r="V32" s="166"/>
      <c r="W32" s="163" t="s">
        <v>4</v>
      </c>
      <c r="X32" s="159" t="s">
        <v>82</v>
      </c>
      <c r="Y32" s="163"/>
      <c r="Z32" s="159" t="n">
        <v>2</v>
      </c>
      <c r="AB32" s="165"/>
    </row>
    <row r="33" customFormat="false" ht="26.25" hidden="false" customHeight="false" outlineLevel="0" collapsed="false">
      <c r="B33" s="158" t="n">
        <v>28</v>
      </c>
      <c r="C33" s="159" t="s">
        <v>75</v>
      </c>
      <c r="D33" s="430" t="str">
        <f aca="false">C33</f>
        <v>aa</v>
      </c>
      <c r="E33" s="158" t="s">
        <v>47</v>
      </c>
      <c r="F33" s="166"/>
      <c r="G33" s="158" t="s">
        <v>48</v>
      </c>
      <c r="H33" s="166"/>
      <c r="I33" s="162" t="s">
        <v>49</v>
      </c>
      <c r="J33" s="166"/>
      <c r="K33" s="163" t="s">
        <v>4</v>
      </c>
      <c r="L33" s="159" t="n">
        <v>3</v>
      </c>
      <c r="N33" s="432"/>
      <c r="O33" s="158" t="s">
        <v>48</v>
      </c>
      <c r="P33" s="432"/>
      <c r="Q33" s="163"/>
      <c r="R33" s="432"/>
      <c r="S33" s="158" t="s">
        <v>48</v>
      </c>
      <c r="T33" s="432"/>
      <c r="U33" s="162" t="s">
        <v>49</v>
      </c>
      <c r="V33" s="166"/>
      <c r="W33" s="163" t="s">
        <v>4</v>
      </c>
      <c r="X33" s="159" t="s">
        <v>82</v>
      </c>
      <c r="Y33" s="163"/>
      <c r="Z33" s="159" t="n">
        <v>3</v>
      </c>
      <c r="AB33" s="165"/>
    </row>
    <row r="34" customFormat="false" ht="26.25" hidden="false" customHeight="false" outlineLevel="0" collapsed="false">
      <c r="B34" s="158" t="n">
        <v>29</v>
      </c>
      <c r="C34" s="159" t="s">
        <v>76</v>
      </c>
      <c r="D34" s="430" t="str">
        <f aca="false">C34</f>
        <v>ab</v>
      </c>
      <c r="E34" s="158" t="s">
        <v>47</v>
      </c>
      <c r="F34" s="166"/>
      <c r="G34" s="158" t="s">
        <v>48</v>
      </c>
      <c r="H34" s="166"/>
      <c r="I34" s="162" t="s">
        <v>49</v>
      </c>
      <c r="J34" s="166"/>
      <c r="K34" s="163" t="s">
        <v>4</v>
      </c>
      <c r="L34" s="159" t="n">
        <v>4</v>
      </c>
      <c r="N34" s="432"/>
      <c r="O34" s="158" t="s">
        <v>48</v>
      </c>
      <c r="P34" s="432"/>
      <c r="Q34" s="163"/>
      <c r="R34" s="432"/>
      <c r="S34" s="158" t="s">
        <v>48</v>
      </c>
      <c r="T34" s="432"/>
      <c r="U34" s="162" t="s">
        <v>49</v>
      </c>
      <c r="V34" s="166"/>
      <c r="W34" s="163" t="s">
        <v>4</v>
      </c>
      <c r="X34" s="159" t="s">
        <v>82</v>
      </c>
      <c r="Y34" s="163"/>
      <c r="Z34" s="159" t="n">
        <v>4</v>
      </c>
      <c r="AB34" s="165"/>
    </row>
    <row r="35" customFormat="false" ht="26.25" hidden="false" customHeight="false" outlineLevel="0" collapsed="false">
      <c r="B35" s="158" t="n">
        <v>30</v>
      </c>
      <c r="C35" s="159" t="s">
        <v>77</v>
      </c>
      <c r="D35" s="430" t="str">
        <f aca="false">C35</f>
        <v>ac</v>
      </c>
      <c r="E35" s="158" t="s">
        <v>47</v>
      </c>
      <c r="F35" s="166"/>
      <c r="G35" s="158" t="s">
        <v>48</v>
      </c>
      <c r="H35" s="166"/>
      <c r="I35" s="162" t="s">
        <v>49</v>
      </c>
      <c r="J35" s="166"/>
      <c r="K35" s="163" t="s">
        <v>4</v>
      </c>
      <c r="L35" s="159" t="n">
        <v>5</v>
      </c>
      <c r="N35" s="432"/>
      <c r="O35" s="158" t="s">
        <v>48</v>
      </c>
      <c r="P35" s="432"/>
      <c r="Q35" s="163"/>
      <c r="R35" s="432"/>
      <c r="S35" s="158" t="s">
        <v>48</v>
      </c>
      <c r="T35" s="432"/>
      <c r="U35" s="162" t="s">
        <v>49</v>
      </c>
      <c r="V35" s="166"/>
      <c r="W35" s="163" t="s">
        <v>4</v>
      </c>
      <c r="X35" s="159" t="s">
        <v>82</v>
      </c>
      <c r="Y35" s="163"/>
      <c r="Z35" s="159" t="n">
        <v>5</v>
      </c>
      <c r="AB35" s="165"/>
    </row>
    <row r="36" customFormat="false" ht="26.25" hidden="false" customHeight="false" outlineLevel="0" collapsed="false">
      <c r="B36" s="158" t="n">
        <v>31</v>
      </c>
      <c r="C36" s="159" t="s">
        <v>78</v>
      </c>
      <c r="D36" s="430" t="str">
        <f aca="false">C36</f>
        <v>ad</v>
      </c>
      <c r="E36" s="158" t="s">
        <v>47</v>
      </c>
      <c r="F36" s="166"/>
      <c r="G36" s="158" t="s">
        <v>48</v>
      </c>
      <c r="H36" s="166"/>
      <c r="I36" s="162" t="s">
        <v>49</v>
      </c>
      <c r="J36" s="166"/>
      <c r="K36" s="163" t="s">
        <v>4</v>
      </c>
      <c r="L36" s="159" t="n">
        <v>6</v>
      </c>
      <c r="N36" s="432"/>
      <c r="O36" s="158" t="s">
        <v>48</v>
      </c>
      <c r="P36" s="432"/>
      <c r="Q36" s="163"/>
      <c r="R36" s="432"/>
      <c r="S36" s="158" t="s">
        <v>48</v>
      </c>
      <c r="T36" s="432"/>
      <c r="U36" s="162" t="s">
        <v>49</v>
      </c>
      <c r="V36" s="166"/>
      <c r="W36" s="163" t="s">
        <v>4</v>
      </c>
      <c r="X36" s="159" t="s">
        <v>82</v>
      </c>
      <c r="Y36" s="163"/>
      <c r="Z36" s="159" t="n">
        <v>6</v>
      </c>
      <c r="AB36" s="165"/>
    </row>
    <row r="37" customFormat="false" ht="26.25" hidden="false" customHeight="false" outlineLevel="0" collapsed="false">
      <c r="B37" s="158" t="n">
        <v>32</v>
      </c>
      <c r="C37" s="159" t="s">
        <v>79</v>
      </c>
      <c r="D37" s="430" t="str">
        <f aca="false">C37</f>
        <v>ae</v>
      </c>
      <c r="E37" s="158" t="s">
        <v>47</v>
      </c>
      <c r="F37" s="166"/>
      <c r="G37" s="158" t="s">
        <v>48</v>
      </c>
      <c r="H37" s="166"/>
      <c r="I37" s="162" t="s">
        <v>49</v>
      </c>
      <c r="J37" s="166"/>
      <c r="K37" s="163" t="s">
        <v>4</v>
      </c>
      <c r="L37" s="159" t="n">
        <v>7</v>
      </c>
      <c r="N37" s="432"/>
      <c r="O37" s="158" t="s">
        <v>48</v>
      </c>
      <c r="P37" s="432"/>
      <c r="Q37" s="163"/>
      <c r="R37" s="432"/>
      <c r="S37" s="158" t="s">
        <v>48</v>
      </c>
      <c r="T37" s="432"/>
      <c r="U37" s="162" t="s">
        <v>49</v>
      </c>
      <c r="V37" s="166"/>
      <c r="W37" s="163" t="s">
        <v>4</v>
      </c>
      <c r="X37" s="159" t="s">
        <v>82</v>
      </c>
      <c r="Y37" s="163"/>
      <c r="Z37" s="159" t="n">
        <v>7</v>
      </c>
      <c r="AB37" s="165"/>
    </row>
    <row r="38" customFormat="false" ht="26.25" hidden="false" customHeight="false" outlineLevel="0" collapsed="false">
      <c r="B38" s="158" t="n">
        <v>33</v>
      </c>
      <c r="C38" s="159" t="s">
        <v>80</v>
      </c>
      <c r="D38" s="430" t="str">
        <f aca="false">C38</f>
        <v>af</v>
      </c>
      <c r="E38" s="158" t="s">
        <v>47</v>
      </c>
      <c r="F38" s="166"/>
      <c r="G38" s="158" t="s">
        <v>48</v>
      </c>
      <c r="H38" s="166"/>
      <c r="I38" s="162" t="s">
        <v>49</v>
      </c>
      <c r="J38" s="166"/>
      <c r="K38" s="163" t="s">
        <v>4</v>
      </c>
      <c r="L38" s="159" t="n">
        <v>8</v>
      </c>
      <c r="N38" s="432"/>
      <c r="O38" s="158" t="s">
        <v>48</v>
      </c>
      <c r="P38" s="432"/>
      <c r="Q38" s="163"/>
      <c r="R38" s="432"/>
      <c r="S38" s="158" t="s">
        <v>48</v>
      </c>
      <c r="T38" s="432"/>
      <c r="U38" s="162" t="s">
        <v>49</v>
      </c>
      <c r="V38" s="166"/>
      <c r="W38" s="163" t="s">
        <v>4</v>
      </c>
      <c r="X38" s="159" t="s">
        <v>82</v>
      </c>
      <c r="Y38" s="163"/>
      <c r="Z38" s="159" t="n">
        <v>8</v>
      </c>
      <c r="AB38" s="165"/>
    </row>
    <row r="39" customFormat="false" ht="26.25" hidden="false" customHeight="false" outlineLevel="0" collapsed="false">
      <c r="B39" s="158" t="n">
        <v>34</v>
      </c>
      <c r="C39" s="167" t="s">
        <v>81</v>
      </c>
      <c r="D39" s="430"/>
      <c r="E39" s="158" t="s">
        <v>47</v>
      </c>
      <c r="F39" s="161"/>
      <c r="G39" s="158" t="s">
        <v>48</v>
      </c>
      <c r="H39" s="161"/>
      <c r="I39" s="162" t="s">
        <v>49</v>
      </c>
      <c r="J39" s="161" t="n">
        <v>0</v>
      </c>
      <c r="K39" s="163" t="s">
        <v>4</v>
      </c>
      <c r="L39" s="318" t="str">
        <f aca="false">IF(OR(F39="",H39=""),"",(H39+IF(F39&gt;H39,1,0)-F39-J39)*24)</f>
        <v/>
      </c>
      <c r="N39" s="321" t="n">
        <f aca="false">$N$6</f>
        <v>0.291666666666667</v>
      </c>
      <c r="O39" s="314" t="s">
        <v>48</v>
      </c>
      <c r="P39" s="321" t="n">
        <f aca="false">$P$6</f>
        <v>0.833333333333333</v>
      </c>
      <c r="R39" s="319" t="str">
        <f aca="false">IF(F39="","",IF(F39&lt;N39,N39,IF(F39&gt;=P39,"",F39)))</f>
        <v/>
      </c>
      <c r="S39" s="314" t="s">
        <v>48</v>
      </c>
      <c r="T39" s="319" t="str">
        <f aca="false">IF(H39="","",IF(H39&gt;F39,IF(H39&lt;P39,H39,P39),P39))</f>
        <v/>
      </c>
      <c r="U39" s="431" t="s">
        <v>49</v>
      </c>
      <c r="V39" s="161" t="n">
        <v>0</v>
      </c>
      <c r="W39" s="155" t="s">
        <v>4</v>
      </c>
      <c r="X39" s="318" t="str">
        <f aca="false">IF(R39="","",IF((T39+IF(R39&gt;T39,1,0)-R39-V39)*24=0,"",(T39+IF(R39&gt;T39,1,0)-R39-V39)*24))</f>
        <v/>
      </c>
      <c r="Z39" s="318" t="str">
        <f aca="false">IF(X39="",L39,IF(OR(L39-X39=0,L39-X39&lt;0),"-",L39-X39))</f>
        <v/>
      </c>
      <c r="AB39" s="165"/>
    </row>
    <row r="40" customFormat="false" ht="26.25" hidden="false" customHeight="false" outlineLevel="0" collapsed="false">
      <c r="B40" s="158"/>
      <c r="C40" s="168" t="s">
        <v>82</v>
      </c>
      <c r="D40" s="430"/>
      <c r="E40" s="158" t="s">
        <v>47</v>
      </c>
      <c r="F40" s="161"/>
      <c r="G40" s="158" t="s">
        <v>48</v>
      </c>
      <c r="H40" s="161"/>
      <c r="I40" s="162" t="s">
        <v>49</v>
      </c>
      <c r="J40" s="161" t="n">
        <v>0</v>
      </c>
      <c r="K40" s="163" t="s">
        <v>4</v>
      </c>
      <c r="L40" s="318" t="str">
        <f aca="false">IF(OR(F40="",H40=""),"",(H40+IF(F40&gt;H40,1,0)-F40-J40)*24)</f>
        <v/>
      </c>
      <c r="N40" s="321" t="n">
        <f aca="false">$N$6</f>
        <v>0.291666666666667</v>
      </c>
      <c r="O40" s="314" t="s">
        <v>48</v>
      </c>
      <c r="P40" s="321" t="n">
        <f aca="false">$P$6</f>
        <v>0.833333333333333</v>
      </c>
      <c r="R40" s="319" t="str">
        <f aca="false">IF(F40="","",IF(F40&lt;N40,N40,IF(F40&gt;=P40,"",F40)))</f>
        <v/>
      </c>
      <c r="S40" s="314" t="s">
        <v>48</v>
      </c>
      <c r="T40" s="319" t="str">
        <f aca="false">IF(H40="","",IF(H40&gt;F40,IF(H40&lt;P40,H40,P40),P40))</f>
        <v/>
      </c>
      <c r="U40" s="431" t="s">
        <v>49</v>
      </c>
      <c r="V40" s="161" t="n">
        <v>0</v>
      </c>
      <c r="W40" s="155" t="s">
        <v>4</v>
      </c>
      <c r="X40" s="318" t="str">
        <f aca="false">IF(R40="","",IF((T40+IF(R40&gt;T40,1,0)-R40-V40)*24=0,"",(T40+IF(R40&gt;T40,1,0)-R40-V40)*24))</f>
        <v/>
      </c>
      <c r="Z40" s="318" t="str">
        <f aca="false">IF(X40="",L40,IF(OR(L40-X40=0,L40-X40&lt;0),"-",L40-X40))</f>
        <v/>
      </c>
      <c r="AB40" s="165"/>
    </row>
    <row r="41" customFormat="false" ht="26.25" hidden="false" customHeight="false" outlineLevel="0" collapsed="false">
      <c r="B41" s="158"/>
      <c r="C41" s="169" t="s">
        <v>82</v>
      </c>
      <c r="D41" s="430" t="str">
        <f aca="false">C39</f>
        <v>ag</v>
      </c>
      <c r="E41" s="158" t="s">
        <v>47</v>
      </c>
      <c r="F41" s="161" t="s">
        <v>82</v>
      </c>
      <c r="G41" s="158" t="s">
        <v>48</v>
      </c>
      <c r="H41" s="161" t="s">
        <v>82</v>
      </c>
      <c r="I41" s="162" t="s">
        <v>49</v>
      </c>
      <c r="J41" s="161" t="s">
        <v>82</v>
      </c>
      <c r="K41" s="163" t="s">
        <v>4</v>
      </c>
      <c r="L41" s="318" t="str">
        <f aca="false">IF(OR(L39="",L40=""),"",L39+L40)</f>
        <v/>
      </c>
      <c r="N41" s="321" t="s">
        <v>82</v>
      </c>
      <c r="O41" s="314" t="s">
        <v>48</v>
      </c>
      <c r="P41" s="321" t="s">
        <v>82</v>
      </c>
      <c r="R41" s="319" t="str">
        <f aca="false">IF(F41="","",IF(F41&lt;N41,N41,IF(F41&gt;=P41,"",F41)))</f>
        <v/>
      </c>
      <c r="S41" s="314" t="s">
        <v>48</v>
      </c>
      <c r="T41" s="319" t="str">
        <f aca="false">IF(H41="","",IF(H41&gt;F41,IF(H41&lt;P41,H41,P41),P41))</f>
        <v>-</v>
      </c>
      <c r="U41" s="431" t="s">
        <v>49</v>
      </c>
      <c r="V41" s="161" t="s">
        <v>82</v>
      </c>
      <c r="W41" s="155" t="s">
        <v>4</v>
      </c>
      <c r="X41" s="318" t="str">
        <f aca="false">IF(OR(X39="",X40=""),"",X39+X40)</f>
        <v/>
      </c>
      <c r="Z41" s="318" t="str">
        <f aca="false">IF(X41="",L41,IF(OR(L41-X41=0,L41-X41&lt;0),"-",L41-X41))</f>
        <v/>
      </c>
      <c r="AB41" s="165" t="s">
        <v>83</v>
      </c>
    </row>
    <row r="42" customFormat="false" ht="26.25" hidden="false" customHeight="false" outlineLevel="0" collapsed="false">
      <c r="B42" s="158"/>
      <c r="C42" s="167" t="s">
        <v>84</v>
      </c>
      <c r="D42" s="430"/>
      <c r="E42" s="158" t="s">
        <v>47</v>
      </c>
      <c r="F42" s="161"/>
      <c r="G42" s="158" t="s">
        <v>48</v>
      </c>
      <c r="H42" s="161"/>
      <c r="I42" s="162" t="s">
        <v>49</v>
      </c>
      <c r="J42" s="161" t="n">
        <v>0</v>
      </c>
      <c r="K42" s="163" t="s">
        <v>4</v>
      </c>
      <c r="L42" s="318" t="str">
        <f aca="false">IF(OR(F42="",H42=""),"",(H42+IF(F42&gt;H42,1,0)-F42-J42)*24)</f>
        <v/>
      </c>
      <c r="N42" s="321" t="n">
        <f aca="false">$N$6</f>
        <v>0.291666666666667</v>
      </c>
      <c r="O42" s="314" t="s">
        <v>48</v>
      </c>
      <c r="P42" s="321" t="n">
        <f aca="false">$P$6</f>
        <v>0.833333333333333</v>
      </c>
      <c r="R42" s="319" t="str">
        <f aca="false">IF(F42="","",IF(F42&lt;N42,N42,IF(F42&gt;=P42,"",F42)))</f>
        <v/>
      </c>
      <c r="S42" s="314" t="s">
        <v>48</v>
      </c>
      <c r="T42" s="319" t="str">
        <f aca="false">IF(H42="","",IF(H42&gt;F42,IF(H42&lt;P42,H42,P42),P42))</f>
        <v/>
      </c>
      <c r="U42" s="431" t="s">
        <v>49</v>
      </c>
      <c r="V42" s="161" t="n">
        <v>0</v>
      </c>
      <c r="W42" s="155" t="s">
        <v>4</v>
      </c>
      <c r="X42" s="318" t="str">
        <f aca="false">IF(R42="","",IF((T42+IF(R42&gt;T42,1,0)-R42-V42)*24=0,"",(T42+IF(R42&gt;T42,1,0)-R42-V42)*24))</f>
        <v/>
      </c>
      <c r="Z42" s="318" t="str">
        <f aca="false">IF(X42="",L42,IF(OR(L42-X42=0,L42-X42&lt;0),"-",L42-X42))</f>
        <v/>
      </c>
      <c r="AB42" s="165"/>
    </row>
    <row r="43" customFormat="false" ht="26.25" hidden="false" customHeight="false" outlineLevel="0" collapsed="false">
      <c r="B43" s="158" t="n">
        <v>35</v>
      </c>
      <c r="C43" s="168" t="s">
        <v>82</v>
      </c>
      <c r="D43" s="430"/>
      <c r="E43" s="158" t="s">
        <v>47</v>
      </c>
      <c r="F43" s="161"/>
      <c r="G43" s="158" t="s">
        <v>48</v>
      </c>
      <c r="H43" s="161"/>
      <c r="I43" s="162" t="s">
        <v>49</v>
      </c>
      <c r="J43" s="161" t="n">
        <v>0</v>
      </c>
      <c r="K43" s="163" t="s">
        <v>4</v>
      </c>
      <c r="L43" s="318" t="str">
        <f aca="false">IF(OR(F43="",H43=""),"",(H43+IF(F43&gt;H43,1,0)-F43-J43)*24)</f>
        <v/>
      </c>
      <c r="N43" s="321" t="n">
        <f aca="false">$N$6</f>
        <v>0.291666666666667</v>
      </c>
      <c r="O43" s="314" t="s">
        <v>48</v>
      </c>
      <c r="P43" s="321" t="n">
        <f aca="false">$P$6</f>
        <v>0.833333333333333</v>
      </c>
      <c r="R43" s="319" t="str">
        <f aca="false">IF(F43="","",IF(F43&lt;N43,N43,IF(F43&gt;=P43,"",F43)))</f>
        <v/>
      </c>
      <c r="S43" s="314" t="s">
        <v>48</v>
      </c>
      <c r="T43" s="319" t="str">
        <f aca="false">IF(H43="","",IF(H43&gt;F43,IF(H43&lt;P43,H43,P43),P43))</f>
        <v/>
      </c>
      <c r="U43" s="431" t="s">
        <v>49</v>
      </c>
      <c r="V43" s="161" t="n">
        <v>0</v>
      </c>
      <c r="W43" s="155" t="s">
        <v>4</v>
      </c>
      <c r="X43" s="318" t="str">
        <f aca="false">IF(R43="","",IF((T43+IF(R43&gt;T43,1,0)-R43-V43)*24=0,"",(T43+IF(R43&gt;T43,1,0)-R43-V43)*24))</f>
        <v/>
      </c>
      <c r="Z43" s="318" t="str">
        <f aca="false">IF(X43="",L43,IF(OR(L43-X43=0,L43-X43&lt;0),"-",L43-X43))</f>
        <v/>
      </c>
      <c r="AB43" s="165"/>
    </row>
    <row r="44" customFormat="false" ht="26.25" hidden="false" customHeight="false" outlineLevel="0" collapsed="false">
      <c r="B44" s="158"/>
      <c r="C44" s="169" t="s">
        <v>82</v>
      </c>
      <c r="D44" s="430" t="str">
        <f aca="false">C42</f>
        <v>ah</v>
      </c>
      <c r="E44" s="158" t="s">
        <v>47</v>
      </c>
      <c r="F44" s="161" t="s">
        <v>82</v>
      </c>
      <c r="G44" s="158" t="s">
        <v>48</v>
      </c>
      <c r="H44" s="161" t="s">
        <v>82</v>
      </c>
      <c r="I44" s="162" t="s">
        <v>49</v>
      </c>
      <c r="J44" s="161" t="s">
        <v>82</v>
      </c>
      <c r="K44" s="163" t="s">
        <v>4</v>
      </c>
      <c r="L44" s="318" t="str">
        <f aca="false">IF(OR(L42="",L43=""),"",L42+L43)</f>
        <v/>
      </c>
      <c r="N44" s="321" t="s">
        <v>82</v>
      </c>
      <c r="O44" s="314" t="s">
        <v>48</v>
      </c>
      <c r="P44" s="321" t="s">
        <v>82</v>
      </c>
      <c r="R44" s="319" t="str">
        <f aca="false">IF(F44="","",IF(F44&lt;N44,N44,IF(F44&gt;=P44,"",F44)))</f>
        <v/>
      </c>
      <c r="S44" s="314" t="s">
        <v>48</v>
      </c>
      <c r="T44" s="319" t="str">
        <f aca="false">IF(H44="","",IF(H44&gt;F44,IF(H44&lt;P44,H44,P44),P44))</f>
        <v>-</v>
      </c>
      <c r="U44" s="431" t="s">
        <v>49</v>
      </c>
      <c r="V44" s="161" t="s">
        <v>82</v>
      </c>
      <c r="W44" s="155" t="s">
        <v>4</v>
      </c>
      <c r="X44" s="318" t="str">
        <f aca="false">IF(OR(X42="",X43=""),"",X42+X43)</f>
        <v/>
      </c>
      <c r="Z44" s="318" t="str">
        <f aca="false">IF(X44="",L44,IF(OR(L44-X44=0,L44-X44&lt;0),"-",L44-X44))</f>
        <v/>
      </c>
      <c r="AB44" s="165" t="s">
        <v>83</v>
      </c>
    </row>
    <row r="45" customFormat="false" ht="26.25" hidden="false" customHeight="false" outlineLevel="0" collapsed="false">
      <c r="B45" s="158"/>
      <c r="C45" s="167" t="s">
        <v>85</v>
      </c>
      <c r="D45" s="430"/>
      <c r="E45" s="158" t="s">
        <v>47</v>
      </c>
      <c r="F45" s="161"/>
      <c r="G45" s="158" t="s">
        <v>48</v>
      </c>
      <c r="H45" s="161"/>
      <c r="I45" s="162" t="s">
        <v>49</v>
      </c>
      <c r="J45" s="161" t="n">
        <v>0</v>
      </c>
      <c r="K45" s="163" t="s">
        <v>4</v>
      </c>
      <c r="L45" s="318" t="str">
        <f aca="false">IF(OR(F45="",H45=""),"",(H45+IF(F45&gt;H45,1,0)-F45-J45)*24)</f>
        <v/>
      </c>
      <c r="N45" s="321" t="n">
        <f aca="false">$N$6</f>
        <v>0.291666666666667</v>
      </c>
      <c r="O45" s="314" t="s">
        <v>48</v>
      </c>
      <c r="P45" s="321" t="n">
        <f aca="false">$P$6</f>
        <v>0.833333333333333</v>
      </c>
      <c r="R45" s="319" t="str">
        <f aca="false">IF(F45="","",IF(F45&lt;N45,N45,IF(F45&gt;=P45,"",F45)))</f>
        <v/>
      </c>
      <c r="S45" s="314" t="s">
        <v>48</v>
      </c>
      <c r="T45" s="319" t="str">
        <f aca="false">IF(H45="","",IF(H45&gt;F45,IF(H45&lt;P45,H45,P45),P45))</f>
        <v/>
      </c>
      <c r="U45" s="431" t="s">
        <v>49</v>
      </c>
      <c r="V45" s="161" t="n">
        <v>0</v>
      </c>
      <c r="W45" s="155" t="s">
        <v>4</v>
      </c>
      <c r="X45" s="318" t="str">
        <f aca="false">IF(R45="","",IF((T45+IF(R45&gt;T45,1,0)-R45-V45)*24=0,"",(T45+IF(R45&gt;T45,1,0)-R45-V45)*24))</f>
        <v/>
      </c>
      <c r="Z45" s="318" t="str">
        <f aca="false">IF(X45="",L45,IF(OR(L45-X45=0,L45-X45&lt;0),"-",L45-X45))</f>
        <v/>
      </c>
      <c r="AB45" s="165"/>
    </row>
    <row r="46" customFormat="false" ht="26.25" hidden="false" customHeight="false" outlineLevel="0" collapsed="false">
      <c r="B46" s="158" t="n">
        <v>36</v>
      </c>
      <c r="C46" s="168" t="s">
        <v>82</v>
      </c>
      <c r="D46" s="430"/>
      <c r="E46" s="158" t="s">
        <v>47</v>
      </c>
      <c r="F46" s="161"/>
      <c r="G46" s="158" t="s">
        <v>48</v>
      </c>
      <c r="H46" s="161"/>
      <c r="I46" s="162" t="s">
        <v>49</v>
      </c>
      <c r="J46" s="161" t="n">
        <v>0</v>
      </c>
      <c r="K46" s="163" t="s">
        <v>4</v>
      </c>
      <c r="L46" s="318" t="str">
        <f aca="false">IF(OR(F46="",H46=""),"",(H46+IF(F46&gt;H46,1,0)-F46-J46)*24)</f>
        <v/>
      </c>
      <c r="N46" s="321" t="n">
        <f aca="false">$N$6</f>
        <v>0.291666666666667</v>
      </c>
      <c r="O46" s="314" t="s">
        <v>48</v>
      </c>
      <c r="P46" s="321" t="n">
        <f aca="false">$P$6</f>
        <v>0.833333333333333</v>
      </c>
      <c r="R46" s="319" t="str">
        <f aca="false">IF(F46="","",IF(F46&lt;N46,N46,IF(F46&gt;=P46,"",F46)))</f>
        <v/>
      </c>
      <c r="S46" s="314" t="s">
        <v>48</v>
      </c>
      <c r="T46" s="319" t="str">
        <f aca="false">IF(H46="","",IF(H46&gt;F46,IF(H46&lt;P46,H46,P46),P46))</f>
        <v/>
      </c>
      <c r="U46" s="431" t="s">
        <v>49</v>
      </c>
      <c r="V46" s="161" t="n">
        <v>0</v>
      </c>
      <c r="W46" s="155" t="s">
        <v>4</v>
      </c>
      <c r="X46" s="318" t="str">
        <f aca="false">IF(R46="","",IF((T46+IF(R46&gt;T46,1,0)-R46-V46)*24=0,"",(T46+IF(R46&gt;T46,1,0)-R46-V46)*24))</f>
        <v/>
      </c>
      <c r="Z46" s="318" t="str">
        <f aca="false">IF(X46="",L46,IF(OR(L46-X46=0,L46-X46&lt;0),"-",L46-X46))</f>
        <v/>
      </c>
      <c r="AB46" s="165"/>
    </row>
    <row r="47" customFormat="false" ht="26.25" hidden="false" customHeight="false" outlineLevel="0" collapsed="false">
      <c r="B47" s="158"/>
      <c r="C47" s="169" t="s">
        <v>82</v>
      </c>
      <c r="D47" s="430" t="str">
        <f aca="false">C45</f>
        <v>ai</v>
      </c>
      <c r="E47" s="158" t="s">
        <v>47</v>
      </c>
      <c r="F47" s="161" t="s">
        <v>82</v>
      </c>
      <c r="G47" s="158" t="s">
        <v>48</v>
      </c>
      <c r="H47" s="161" t="s">
        <v>82</v>
      </c>
      <c r="I47" s="162" t="s">
        <v>49</v>
      </c>
      <c r="J47" s="161" t="s">
        <v>82</v>
      </c>
      <c r="K47" s="163" t="s">
        <v>4</v>
      </c>
      <c r="L47" s="318" t="str">
        <f aca="false">IF(OR(L45="",L46=""),"",L45+L46)</f>
        <v/>
      </c>
      <c r="N47" s="321" t="s">
        <v>82</v>
      </c>
      <c r="O47" s="314" t="s">
        <v>48</v>
      </c>
      <c r="P47" s="321" t="s">
        <v>82</v>
      </c>
      <c r="R47" s="319" t="str">
        <f aca="false">IF(F47="","",IF(F47&lt;N47,N47,IF(F47&gt;=P47,"",F47)))</f>
        <v/>
      </c>
      <c r="S47" s="314" t="s">
        <v>48</v>
      </c>
      <c r="T47" s="319" t="str">
        <f aca="false">IF(H47="","",IF(H47&gt;F47,IF(H47&lt;P47,H47,P47),P47))</f>
        <v>-</v>
      </c>
      <c r="U47" s="431" t="s">
        <v>49</v>
      </c>
      <c r="V47" s="161" t="s">
        <v>82</v>
      </c>
      <c r="W47" s="155" t="s">
        <v>4</v>
      </c>
      <c r="X47" s="318" t="str">
        <f aca="false">IF(OR(X45="",X46=""),"",X45+X46)</f>
        <v/>
      </c>
      <c r="Z47" s="318" t="str">
        <f aca="false">IF(X47="",L47,IF(OR(L47-X47=0,L47-X47&lt;0),"-",L47-X47))</f>
        <v/>
      </c>
      <c r="AB47" s="165" t="s">
        <v>83</v>
      </c>
    </row>
    <row r="49" customFormat="false" ht="26.25" hidden="false" customHeight="false" outlineLevel="0" collapsed="false">
      <c r="C49" s="316" t="s">
        <v>214</v>
      </c>
      <c r="D49" s="316"/>
    </row>
    <row r="50" customFormat="false" ht="26.25" hidden="false" customHeight="false" outlineLevel="0" collapsed="false">
      <c r="C50" s="316" t="s">
        <v>215</v>
      </c>
      <c r="D50" s="316"/>
    </row>
    <row r="51" customFormat="false" ht="26.25" hidden="false" customHeight="false" outlineLevel="0" collapsed="false">
      <c r="C51" s="316" t="s">
        <v>90</v>
      </c>
      <c r="D51" s="316"/>
    </row>
    <row r="52" customFormat="false" ht="26.25" hidden="false" customHeight="false" outlineLevel="0" collapsed="false">
      <c r="C52" s="316" t="s">
        <v>91</v>
      </c>
      <c r="D52" s="316"/>
    </row>
  </sheetData>
  <sheetProtection sheet="true" insertRows="false" deleteRows="false"/>
  <mergeCells count="4">
    <mergeCell ref="F4:L4"/>
    <mergeCell ref="N4:P4"/>
    <mergeCell ref="R4:X4"/>
    <mergeCell ref="AB4:AB5"/>
  </mergeCells>
  <printOptions headings="false" gridLines="false" gridLinesSet="true" horizontalCentered="true" verticalCentered="false"/>
  <pageMargins left="0.708333333333333" right="0.708333333333333" top="0.551388888888889" bottom="0.354166666666667" header="0.511811023622047" footer="0.511811023622047"/>
  <pageSetup paperSize="9" scale="39"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S116"/>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18" zeroHeight="false" outlineLevelRow="0" outlineLevelCol="0"/>
  <cols>
    <col collapsed="false" customWidth="true" hidden="false" outlineLevel="0" max="1" min="1" style="170" width="1.4"/>
    <col collapsed="false" customWidth="false" hidden="false" outlineLevel="0" max="3" min="2" style="170" width="9"/>
    <col collapsed="false" customWidth="true" hidden="false" outlineLevel="0" max="4" min="4" style="170" width="40.6"/>
    <col collapsed="false" customWidth="false" hidden="false" outlineLevel="0" max="1024" min="5" style="170" width="9"/>
  </cols>
  <sheetData>
    <row r="1" customFormat="false" ht="18" hidden="false" customHeight="false" outlineLevel="0" collapsed="false">
      <c r="B1" s="170" t="s">
        <v>92</v>
      </c>
      <c r="D1" s="171"/>
      <c r="E1" s="171"/>
      <c r="F1" s="171"/>
    </row>
    <row r="2" s="172" customFormat="true" ht="20.25" hidden="false" customHeight="true" outlineLevel="0" collapsed="false">
      <c r="B2" s="173" t="s">
        <v>251</v>
      </c>
      <c r="C2" s="173"/>
      <c r="D2" s="171"/>
      <c r="E2" s="171"/>
      <c r="F2" s="171"/>
    </row>
    <row r="3" s="172" customFormat="true" ht="20.25" hidden="false" customHeight="true" outlineLevel="0" collapsed="false">
      <c r="B3" s="173"/>
      <c r="C3" s="173"/>
      <c r="D3" s="171"/>
      <c r="E3" s="171"/>
      <c r="F3" s="171"/>
    </row>
    <row r="4" s="172" customFormat="true" ht="20.25" hidden="false" customHeight="true" outlineLevel="0" collapsed="false">
      <c r="B4" s="175"/>
      <c r="C4" s="171" t="s">
        <v>94</v>
      </c>
      <c r="D4" s="171"/>
      <c r="F4" s="176" t="s">
        <v>95</v>
      </c>
      <c r="G4" s="176"/>
      <c r="H4" s="176"/>
      <c r="I4" s="176"/>
      <c r="J4" s="176"/>
      <c r="K4" s="176"/>
    </row>
    <row r="5" s="172" customFormat="true" ht="20.25" hidden="false" customHeight="true" outlineLevel="0" collapsed="false">
      <c r="B5" s="177"/>
      <c r="C5" s="171" t="s">
        <v>96</v>
      </c>
      <c r="D5" s="171"/>
      <c r="F5" s="176"/>
      <c r="G5" s="176"/>
      <c r="H5" s="176"/>
      <c r="I5" s="176"/>
      <c r="J5" s="176"/>
      <c r="K5" s="176"/>
    </row>
    <row r="6" s="172" customFormat="true" ht="20.25" hidden="false" customHeight="true" outlineLevel="0" collapsed="false">
      <c r="B6" s="178" t="s">
        <v>97</v>
      </c>
      <c r="C6" s="171"/>
      <c r="D6" s="171"/>
      <c r="E6" s="322"/>
      <c r="F6" s="171"/>
    </row>
    <row r="7" s="172" customFormat="true" ht="20.25" hidden="false" customHeight="true" outlineLevel="0" collapsed="false">
      <c r="B7" s="173"/>
      <c r="C7" s="173"/>
      <c r="D7" s="171"/>
      <c r="E7" s="322"/>
      <c r="F7" s="171"/>
    </row>
    <row r="8" s="172" customFormat="true" ht="20.25" hidden="false" customHeight="true" outlineLevel="0" collapsed="false">
      <c r="B8" s="171" t="s">
        <v>98</v>
      </c>
      <c r="C8" s="173"/>
      <c r="D8" s="171"/>
      <c r="E8" s="322"/>
      <c r="F8" s="171"/>
    </row>
    <row r="9" s="172" customFormat="true" ht="20.25" hidden="false" customHeight="true" outlineLevel="0" collapsed="false">
      <c r="B9" s="173"/>
      <c r="C9" s="173"/>
      <c r="D9" s="171"/>
      <c r="E9" s="171"/>
      <c r="F9" s="171"/>
    </row>
    <row r="10" s="172" customFormat="true" ht="20.25" hidden="false" customHeight="true" outlineLevel="0" collapsed="false">
      <c r="B10" s="171" t="s">
        <v>99</v>
      </c>
      <c r="C10" s="173"/>
      <c r="D10" s="171"/>
      <c r="E10" s="171"/>
      <c r="F10" s="171"/>
    </row>
    <row r="11" s="172" customFormat="true" ht="20.25" hidden="false" customHeight="true" outlineLevel="0" collapsed="false">
      <c r="B11" s="171"/>
      <c r="C11" s="173"/>
      <c r="D11" s="171"/>
      <c r="E11" s="171"/>
      <c r="F11" s="171"/>
    </row>
    <row r="12" s="172" customFormat="true" ht="20.25" hidden="false" customHeight="true" outlineLevel="0" collapsed="false">
      <c r="B12" s="171" t="s">
        <v>100</v>
      </c>
      <c r="C12" s="173"/>
      <c r="D12" s="171"/>
    </row>
    <row r="13" s="172" customFormat="true" ht="20.25" hidden="false" customHeight="true" outlineLevel="0" collapsed="false">
      <c r="B13" s="171"/>
      <c r="C13" s="173"/>
      <c r="D13" s="171"/>
    </row>
    <row r="14" s="172" customFormat="true" ht="20.25" hidden="false" customHeight="true" outlineLevel="0" collapsed="false">
      <c r="B14" s="171" t="s">
        <v>101</v>
      </c>
      <c r="C14" s="173"/>
      <c r="D14" s="171"/>
    </row>
    <row r="15" s="172" customFormat="true" ht="20.25" hidden="false" customHeight="true" outlineLevel="0" collapsed="false">
      <c r="B15" s="171"/>
      <c r="C15" s="173"/>
      <c r="D15" s="171"/>
    </row>
    <row r="16" s="172" customFormat="true" ht="20.25" hidden="false" customHeight="true" outlineLevel="0" collapsed="false">
      <c r="B16" s="171" t="s">
        <v>252</v>
      </c>
      <c r="C16" s="173"/>
      <c r="D16" s="171"/>
    </row>
    <row r="17" s="172" customFormat="true" ht="20.25" hidden="false" customHeight="true" outlineLevel="0" collapsed="false">
      <c r="B17" s="171" t="s">
        <v>253</v>
      </c>
      <c r="C17" s="173"/>
      <c r="D17" s="171"/>
    </row>
    <row r="18" s="172" customFormat="true" ht="20.25" hidden="false" customHeight="true" outlineLevel="0" collapsed="false">
      <c r="B18" s="171" t="s">
        <v>254</v>
      </c>
      <c r="C18" s="173"/>
      <c r="D18" s="171"/>
    </row>
    <row r="19" s="172" customFormat="true" ht="20.25" hidden="false" customHeight="true" outlineLevel="0" collapsed="false">
      <c r="B19" s="171"/>
      <c r="C19" s="173"/>
      <c r="D19" s="171"/>
    </row>
    <row r="20" s="172" customFormat="true" ht="20.25" hidden="false" customHeight="true" outlineLevel="0" collapsed="false">
      <c r="B20" s="171" t="s">
        <v>255</v>
      </c>
      <c r="C20" s="173"/>
      <c r="D20" s="171"/>
    </row>
    <row r="21" s="172" customFormat="true" ht="20.25" hidden="false" customHeight="true" outlineLevel="0" collapsed="false">
      <c r="B21" s="171" t="s">
        <v>256</v>
      </c>
      <c r="C21" s="173"/>
      <c r="D21" s="171"/>
    </row>
    <row r="22" s="172" customFormat="true" ht="20.25" hidden="false" customHeight="true" outlineLevel="0" collapsed="false">
      <c r="B22" s="171"/>
      <c r="C22" s="173"/>
      <c r="D22" s="171"/>
    </row>
    <row r="23" s="172" customFormat="true" ht="20.25" hidden="false" customHeight="true" outlineLevel="0" collapsed="false">
      <c r="B23" s="171" t="s">
        <v>257</v>
      </c>
      <c r="C23" s="173"/>
      <c r="D23" s="171"/>
    </row>
    <row r="24" s="172" customFormat="true" ht="20.25" hidden="false" customHeight="true" outlineLevel="0" collapsed="false">
      <c r="B24" s="171"/>
      <c r="C24" s="173"/>
      <c r="D24" s="171"/>
    </row>
    <row r="25" s="172" customFormat="true" ht="17.25" hidden="false" customHeight="true" outlineLevel="0" collapsed="false">
      <c r="B25" s="171" t="s">
        <v>258</v>
      </c>
      <c r="C25" s="171"/>
      <c r="D25" s="171"/>
    </row>
    <row r="26" s="172" customFormat="true" ht="17.25" hidden="false" customHeight="true" outlineLevel="0" collapsed="false">
      <c r="B26" s="171" t="s">
        <v>174</v>
      </c>
      <c r="C26" s="171"/>
      <c r="D26" s="171"/>
    </row>
    <row r="27" s="172" customFormat="true" ht="17.25" hidden="false" customHeight="true" outlineLevel="0" collapsed="false">
      <c r="B27" s="171"/>
      <c r="C27" s="171"/>
      <c r="D27" s="171"/>
    </row>
    <row r="28" s="172" customFormat="true" ht="17.25" hidden="false" customHeight="true" outlineLevel="0" collapsed="false">
      <c r="B28" s="171"/>
      <c r="C28" s="180" t="s">
        <v>21</v>
      </c>
      <c r="D28" s="180" t="s">
        <v>104</v>
      </c>
    </row>
    <row r="29" s="172" customFormat="true" ht="17.25" hidden="false" customHeight="true" outlineLevel="0" collapsed="false">
      <c r="B29" s="171"/>
      <c r="C29" s="180" t="n">
        <v>1</v>
      </c>
      <c r="D29" s="181" t="s">
        <v>105</v>
      </c>
    </row>
    <row r="30" s="172" customFormat="true" ht="17.25" hidden="false" customHeight="true" outlineLevel="0" collapsed="false">
      <c r="B30" s="171"/>
      <c r="C30" s="180" t="n">
        <v>2</v>
      </c>
      <c r="D30" s="181" t="s">
        <v>221</v>
      </c>
    </row>
    <row r="31" s="172" customFormat="true" ht="17.25" hidden="false" customHeight="true" outlineLevel="0" collapsed="false">
      <c r="B31" s="171"/>
      <c r="C31" s="180" t="n">
        <v>3</v>
      </c>
      <c r="D31" s="181" t="s">
        <v>224</v>
      </c>
    </row>
    <row r="32" s="172" customFormat="true" ht="17.25" hidden="false" customHeight="true" outlineLevel="0" collapsed="false">
      <c r="B32" s="171"/>
      <c r="C32" s="322"/>
      <c r="D32" s="171"/>
    </row>
    <row r="33" s="172" customFormat="true" ht="17.25" hidden="false" customHeight="true" outlineLevel="0" collapsed="false">
      <c r="B33" s="171" t="s">
        <v>259</v>
      </c>
      <c r="C33" s="171"/>
      <c r="D33" s="171"/>
    </row>
    <row r="34" s="172" customFormat="true" ht="17.25" hidden="false" customHeight="true" outlineLevel="0" collapsed="false">
      <c r="B34" s="171" t="s">
        <v>110</v>
      </c>
      <c r="C34" s="171"/>
      <c r="D34" s="171"/>
    </row>
    <row r="35" s="172" customFormat="true" ht="17.25" hidden="false" customHeight="true" outlineLevel="0" collapsed="false">
      <c r="B35" s="171"/>
      <c r="C35" s="171"/>
      <c r="D35" s="171"/>
      <c r="G35" s="182"/>
      <c r="H35" s="182"/>
      <c r="J35" s="182"/>
      <c r="K35" s="182"/>
      <c r="L35" s="182"/>
      <c r="M35" s="182"/>
      <c r="N35" s="182"/>
      <c r="O35" s="182"/>
      <c r="R35" s="182"/>
      <c r="S35" s="182"/>
      <c r="T35" s="182"/>
      <c r="W35" s="182"/>
      <c r="X35" s="182"/>
      <c r="Y35" s="182"/>
    </row>
    <row r="36" s="172" customFormat="true" ht="17.25" hidden="false" customHeight="true" outlineLevel="0" collapsed="false">
      <c r="B36" s="171"/>
      <c r="C36" s="180" t="s">
        <v>42</v>
      </c>
      <c r="D36" s="180" t="s">
        <v>111</v>
      </c>
      <c r="G36" s="182"/>
      <c r="H36" s="182"/>
      <c r="J36" s="182"/>
      <c r="K36" s="182"/>
      <c r="L36" s="182"/>
      <c r="M36" s="182"/>
      <c r="N36" s="182"/>
      <c r="O36" s="182"/>
      <c r="R36" s="182"/>
      <c r="S36" s="182"/>
      <c r="T36" s="182"/>
      <c r="W36" s="182"/>
      <c r="X36" s="182"/>
      <c r="Y36" s="182"/>
    </row>
    <row r="37" s="172" customFormat="true" ht="17.25" hidden="false" customHeight="true" outlineLevel="0" collapsed="false">
      <c r="B37" s="171"/>
      <c r="C37" s="180" t="s">
        <v>112</v>
      </c>
      <c r="D37" s="181" t="s">
        <v>113</v>
      </c>
      <c r="G37" s="182"/>
      <c r="H37" s="182"/>
      <c r="J37" s="182"/>
      <c r="K37" s="182"/>
      <c r="L37" s="182"/>
      <c r="M37" s="182"/>
      <c r="N37" s="182"/>
      <c r="O37" s="182"/>
      <c r="R37" s="182"/>
      <c r="S37" s="182"/>
      <c r="T37" s="182"/>
      <c r="W37" s="182"/>
      <c r="X37" s="182"/>
      <c r="Y37" s="182"/>
    </row>
    <row r="38" s="172" customFormat="true" ht="17.25" hidden="false" customHeight="true" outlineLevel="0" collapsed="false">
      <c r="B38" s="171"/>
      <c r="C38" s="180" t="s">
        <v>114</v>
      </c>
      <c r="D38" s="181" t="s">
        <v>115</v>
      </c>
      <c r="G38" s="182"/>
      <c r="H38" s="182"/>
      <c r="J38" s="182"/>
      <c r="K38" s="182"/>
      <c r="L38" s="182"/>
      <c r="M38" s="182"/>
      <c r="N38" s="182"/>
      <c r="O38" s="182"/>
      <c r="R38" s="182"/>
      <c r="S38" s="182"/>
      <c r="T38" s="182"/>
      <c r="W38" s="182"/>
      <c r="X38" s="182"/>
      <c r="Y38" s="182"/>
    </row>
    <row r="39" s="172" customFormat="true" ht="17.25" hidden="false" customHeight="true" outlineLevel="0" collapsed="false">
      <c r="B39" s="171"/>
      <c r="C39" s="180" t="s">
        <v>116</v>
      </c>
      <c r="D39" s="181" t="s">
        <v>117</v>
      </c>
      <c r="G39" s="182"/>
      <c r="H39" s="182"/>
      <c r="J39" s="182"/>
      <c r="K39" s="182"/>
      <c r="L39" s="182"/>
      <c r="M39" s="182"/>
      <c r="N39" s="182"/>
      <c r="O39" s="182"/>
      <c r="R39" s="182"/>
      <c r="S39" s="182"/>
      <c r="T39" s="182"/>
      <c r="W39" s="182"/>
      <c r="X39" s="182"/>
      <c r="Y39" s="182"/>
    </row>
    <row r="40" s="172" customFormat="true" ht="17.25" hidden="false" customHeight="true" outlineLevel="0" collapsed="false">
      <c r="B40" s="171"/>
      <c r="C40" s="180" t="s">
        <v>118</v>
      </c>
      <c r="D40" s="181" t="s">
        <v>119</v>
      </c>
      <c r="G40" s="182"/>
      <c r="H40" s="182"/>
      <c r="J40" s="182"/>
      <c r="K40" s="182"/>
      <c r="L40" s="182"/>
      <c r="M40" s="182"/>
      <c r="N40" s="182"/>
      <c r="O40" s="182"/>
      <c r="R40" s="182"/>
      <c r="S40" s="182"/>
      <c r="T40" s="182"/>
      <c r="W40" s="182"/>
      <c r="X40" s="182"/>
      <c r="Y40" s="182"/>
    </row>
    <row r="41" s="172" customFormat="true" ht="17.25" hidden="false" customHeight="true" outlineLevel="0" collapsed="false">
      <c r="B41" s="171"/>
      <c r="C41" s="171"/>
      <c r="D41" s="171"/>
      <c r="G41" s="182"/>
      <c r="H41" s="182"/>
      <c r="J41" s="182"/>
      <c r="K41" s="182"/>
      <c r="L41" s="182"/>
      <c r="M41" s="182"/>
      <c r="N41" s="182"/>
      <c r="O41" s="182"/>
      <c r="R41" s="182"/>
      <c r="S41" s="182"/>
      <c r="T41" s="182"/>
      <c r="W41" s="182"/>
      <c r="X41" s="182"/>
      <c r="Y41" s="182"/>
    </row>
    <row r="42" s="172" customFormat="true" ht="17.25" hidden="false" customHeight="true" outlineLevel="0" collapsed="false">
      <c r="B42" s="171"/>
      <c r="C42" s="183" t="s">
        <v>120</v>
      </c>
      <c r="D42" s="171"/>
      <c r="G42" s="182"/>
      <c r="H42" s="182"/>
      <c r="J42" s="182"/>
      <c r="K42" s="182"/>
      <c r="L42" s="182"/>
      <c r="M42" s="182"/>
      <c r="N42" s="182"/>
      <c r="O42" s="182"/>
      <c r="R42" s="182"/>
      <c r="S42" s="182"/>
      <c r="T42" s="182"/>
      <c r="W42" s="182"/>
      <c r="X42" s="182"/>
      <c r="Y42" s="182"/>
    </row>
    <row r="43" s="172" customFormat="true" ht="17.25" hidden="false" customHeight="true" outlineLevel="0" collapsed="false">
      <c r="C43" s="171" t="s">
        <v>121</v>
      </c>
      <c r="F43" s="183"/>
      <c r="G43" s="182"/>
      <c r="H43" s="182"/>
      <c r="J43" s="182"/>
      <c r="K43" s="182"/>
      <c r="L43" s="182"/>
      <c r="M43" s="182"/>
      <c r="N43" s="182"/>
      <c r="O43" s="182"/>
      <c r="R43" s="182"/>
      <c r="S43" s="182"/>
      <c r="T43" s="182"/>
      <c r="W43" s="182"/>
      <c r="X43" s="182"/>
      <c r="Y43" s="182"/>
    </row>
    <row r="44" s="172" customFormat="true" ht="17.25" hidden="false" customHeight="true" outlineLevel="0" collapsed="false">
      <c r="C44" s="171" t="s">
        <v>122</v>
      </c>
      <c r="F44" s="171"/>
      <c r="G44" s="182"/>
      <c r="H44" s="182"/>
      <c r="J44" s="182"/>
      <c r="K44" s="182"/>
      <c r="L44" s="182"/>
      <c r="M44" s="182"/>
      <c r="N44" s="182"/>
      <c r="O44" s="182"/>
      <c r="R44" s="182"/>
      <c r="S44" s="182"/>
      <c r="T44" s="182"/>
      <c r="W44" s="182"/>
      <c r="X44" s="182"/>
      <c r="Y44" s="182"/>
    </row>
    <row r="45" s="172" customFormat="true" ht="17.25" hidden="false" customHeight="true" outlineLevel="0" collapsed="false">
      <c r="B45" s="171"/>
      <c r="C45" s="171"/>
      <c r="D45" s="171"/>
      <c r="E45" s="183"/>
      <c r="F45" s="182"/>
      <c r="G45" s="182"/>
      <c r="H45" s="182"/>
      <c r="J45" s="182"/>
      <c r="K45" s="182"/>
      <c r="L45" s="182"/>
      <c r="M45" s="182"/>
      <c r="N45" s="182"/>
      <c r="O45" s="182"/>
      <c r="R45" s="182"/>
      <c r="S45" s="182"/>
      <c r="T45" s="182"/>
      <c r="W45" s="182"/>
      <c r="X45" s="182"/>
      <c r="Y45" s="182"/>
    </row>
    <row r="46" s="172" customFormat="true" ht="17.25" hidden="false" customHeight="true" outlineLevel="0" collapsed="false">
      <c r="B46" s="171" t="s">
        <v>260</v>
      </c>
      <c r="C46" s="171"/>
      <c r="D46" s="171"/>
    </row>
    <row r="47" s="172" customFormat="true" ht="17.25" hidden="false" customHeight="true" outlineLevel="0" collapsed="false">
      <c r="B47" s="171" t="s">
        <v>177</v>
      </c>
      <c r="C47" s="171"/>
      <c r="D47" s="171"/>
    </row>
    <row r="48" s="172" customFormat="true" ht="17.25" hidden="false" customHeight="true" outlineLevel="0" collapsed="false">
      <c r="B48" s="323" t="s">
        <v>227</v>
      </c>
      <c r="E48" s="182"/>
      <c r="F48" s="182"/>
      <c r="G48" s="182"/>
      <c r="H48" s="182"/>
      <c r="I48" s="182"/>
      <c r="J48" s="182"/>
      <c r="K48" s="182"/>
      <c r="L48" s="182"/>
      <c r="M48" s="182"/>
      <c r="N48" s="182"/>
      <c r="O48" s="182"/>
      <c r="P48" s="182"/>
      <c r="Q48" s="182"/>
      <c r="R48" s="182"/>
      <c r="S48" s="182"/>
      <c r="T48" s="182"/>
      <c r="U48" s="182"/>
      <c r="Y48" s="182"/>
      <c r="Z48" s="182"/>
      <c r="AA48" s="182"/>
      <c r="AB48" s="182"/>
      <c r="AD48" s="182"/>
      <c r="AE48" s="182"/>
      <c r="AF48" s="182"/>
      <c r="AG48" s="182"/>
      <c r="AH48" s="182"/>
      <c r="AI48" s="324"/>
      <c r="AJ48" s="182"/>
      <c r="AK48" s="182"/>
      <c r="AL48" s="182"/>
      <c r="AM48" s="182"/>
      <c r="AN48" s="182"/>
      <c r="AO48" s="182"/>
      <c r="AP48" s="182"/>
      <c r="AQ48" s="182"/>
      <c r="AR48" s="182"/>
      <c r="AS48" s="182"/>
      <c r="AT48" s="182"/>
      <c r="AU48" s="182"/>
      <c r="AV48" s="182"/>
      <c r="AW48" s="182"/>
      <c r="AX48" s="182"/>
      <c r="AY48" s="324"/>
    </row>
    <row r="49" s="172" customFormat="true" ht="17.25" hidden="false" customHeight="true" outlineLevel="0" collapsed="false"/>
    <row r="50" s="172" customFormat="true" ht="17.25" hidden="false" customHeight="true" outlineLevel="0" collapsed="false">
      <c r="B50" s="171" t="s">
        <v>261</v>
      </c>
      <c r="C50" s="171"/>
    </row>
    <row r="51" s="172" customFormat="true" ht="17.25" hidden="false" customHeight="true" outlineLevel="0" collapsed="false">
      <c r="B51" s="171"/>
      <c r="C51" s="171"/>
    </row>
    <row r="52" s="172" customFormat="true" ht="17.25" hidden="false" customHeight="true" outlineLevel="0" collapsed="false">
      <c r="B52" s="171" t="s">
        <v>262</v>
      </c>
      <c r="C52" s="171"/>
    </row>
    <row r="53" s="172" customFormat="true" ht="17.25" hidden="false" customHeight="true" outlineLevel="0" collapsed="false">
      <c r="B53" s="171" t="s">
        <v>128</v>
      </c>
      <c r="C53" s="171"/>
    </row>
    <row r="54" s="172" customFormat="true" ht="17.25" hidden="false" customHeight="true" outlineLevel="0" collapsed="false">
      <c r="B54" s="171"/>
      <c r="C54" s="171"/>
    </row>
    <row r="55" s="172" customFormat="true" ht="17.25" hidden="false" customHeight="true" outlineLevel="0" collapsed="false">
      <c r="B55" s="171" t="s">
        <v>263</v>
      </c>
      <c r="C55" s="171"/>
    </row>
    <row r="56" s="172" customFormat="true" ht="17.25" hidden="false" customHeight="true" outlineLevel="0" collapsed="false">
      <c r="B56" s="171" t="s">
        <v>130</v>
      </c>
      <c r="C56" s="171"/>
    </row>
    <row r="57" s="172" customFormat="true" ht="17.25" hidden="false" customHeight="true" outlineLevel="0" collapsed="false">
      <c r="B57" s="171"/>
      <c r="C57" s="171"/>
    </row>
    <row r="58" s="172" customFormat="true" ht="17.25" hidden="false" customHeight="true" outlineLevel="0" collapsed="false">
      <c r="B58" s="171" t="s">
        <v>264</v>
      </c>
      <c r="C58" s="171"/>
      <c r="D58" s="171"/>
    </row>
    <row r="59" s="172" customFormat="true" ht="17.25" hidden="false" customHeight="true" outlineLevel="0" collapsed="false">
      <c r="B59" s="171"/>
      <c r="C59" s="171"/>
      <c r="D59" s="171"/>
    </row>
    <row r="60" s="172" customFormat="true" ht="17.25" hidden="false" customHeight="true" outlineLevel="0" collapsed="false">
      <c r="B60" s="172" t="s">
        <v>265</v>
      </c>
      <c r="D60" s="171"/>
    </row>
    <row r="61" s="172" customFormat="true" ht="17.25" hidden="false" customHeight="true" outlineLevel="0" collapsed="false">
      <c r="B61" s="172" t="s">
        <v>133</v>
      </c>
      <c r="D61" s="171"/>
    </row>
    <row r="62" s="172" customFormat="true" ht="17.25" hidden="false" customHeight="true" outlineLevel="0" collapsed="false">
      <c r="B62" s="172" t="s">
        <v>134</v>
      </c>
    </row>
    <row r="63" s="172" customFormat="true" ht="17.25" hidden="false" customHeight="true" outlineLevel="0" collapsed="false"/>
    <row r="64" s="172" customFormat="true" ht="17.25" hidden="false" customHeight="true" outlineLevel="0" collapsed="false">
      <c r="B64" s="172" t="s">
        <v>266</v>
      </c>
      <c r="E64" s="325"/>
      <c r="F64" s="325"/>
      <c r="G64" s="325"/>
      <c r="H64" s="325"/>
      <c r="I64" s="325"/>
      <c r="J64" s="325"/>
      <c r="K64" s="325"/>
      <c r="L64" s="433"/>
      <c r="M64" s="172" t="s">
        <v>230</v>
      </c>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row>
    <row r="65" s="172" customFormat="true" ht="17.25" hidden="false" customHeight="true" outlineLevel="0" collapsed="false">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325"/>
      <c r="AN65" s="325"/>
      <c r="AO65" s="325"/>
      <c r="AP65" s="325"/>
      <c r="AQ65" s="325"/>
      <c r="AR65" s="325"/>
      <c r="AS65" s="325"/>
      <c r="AT65" s="325"/>
      <c r="AU65" s="325"/>
      <c r="AV65" s="325"/>
      <c r="AW65" s="325"/>
      <c r="AX65" s="325"/>
    </row>
    <row r="66" s="172" customFormat="true" ht="17.25" hidden="false" customHeight="true" outlineLevel="0" collapsed="false">
      <c r="B66" s="172" t="s">
        <v>267</v>
      </c>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25"/>
      <c r="AT66" s="325"/>
      <c r="AU66" s="325"/>
      <c r="AV66" s="325"/>
      <c r="AW66" s="325"/>
      <c r="AX66" s="325"/>
    </row>
    <row r="67" s="172" customFormat="true" ht="17.25" hidden="false" customHeight="true" outlineLevel="0" collapsed="false">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5"/>
      <c r="AQ67" s="325"/>
      <c r="AR67" s="325"/>
      <c r="AS67" s="325"/>
      <c r="AT67" s="325"/>
      <c r="AU67" s="325"/>
      <c r="AV67" s="325"/>
      <c r="AW67" s="325"/>
      <c r="AX67" s="325"/>
      <c r="AY67" s="325"/>
      <c r="AZ67" s="325"/>
      <c r="BA67" s="325"/>
      <c r="BB67" s="325"/>
    </row>
    <row r="68" s="172" customFormat="true" ht="17.25" hidden="false" customHeight="true" outlineLevel="0" collapsed="false">
      <c r="B68" s="172" t="s">
        <v>268</v>
      </c>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5"/>
      <c r="AJ68" s="325"/>
      <c r="AK68" s="325"/>
      <c r="AL68" s="325"/>
      <c r="AM68" s="325"/>
      <c r="AN68" s="325"/>
      <c r="AO68" s="325"/>
      <c r="AP68" s="325"/>
      <c r="AQ68" s="325"/>
      <c r="AR68" s="325"/>
      <c r="AS68" s="325"/>
      <c r="AT68" s="325"/>
      <c r="AU68" s="325"/>
      <c r="AV68" s="325"/>
      <c r="AW68" s="325"/>
      <c r="AX68" s="325"/>
      <c r="AY68" s="325"/>
      <c r="AZ68" s="325"/>
      <c r="BA68" s="325"/>
      <c r="BB68" s="325"/>
    </row>
    <row r="69" s="172" customFormat="true" ht="17.25" hidden="false" customHeight="true" outlineLevel="0" collapsed="false">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5"/>
      <c r="AV69" s="325"/>
      <c r="AW69" s="325"/>
      <c r="AX69" s="325"/>
      <c r="AY69" s="325"/>
      <c r="AZ69" s="325"/>
      <c r="BA69" s="325"/>
      <c r="BB69" s="325"/>
    </row>
    <row r="70" s="172" customFormat="true" ht="17.25" hidden="false" customHeight="true" outlineLevel="0" collapsed="false">
      <c r="B70" s="172" t="s">
        <v>269</v>
      </c>
      <c r="BL70" s="326"/>
      <c r="BM70" s="327"/>
      <c r="BN70" s="326"/>
      <c r="BO70" s="326"/>
      <c r="BP70" s="326"/>
      <c r="BQ70" s="328"/>
      <c r="BR70" s="329"/>
      <c r="BS70" s="329"/>
    </row>
    <row r="71" s="172" customFormat="true" ht="17.25" hidden="false" customHeight="true" outlineLevel="0" collapsed="false">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325"/>
      <c r="AJ71" s="325"/>
      <c r="AK71" s="325"/>
      <c r="AL71" s="325"/>
      <c r="AM71" s="325"/>
      <c r="AN71" s="325"/>
      <c r="AO71" s="325"/>
      <c r="AP71" s="325"/>
      <c r="AQ71" s="325"/>
      <c r="AR71" s="325"/>
      <c r="AS71" s="325"/>
      <c r="AT71" s="325"/>
      <c r="AU71" s="325"/>
      <c r="AV71" s="325"/>
      <c r="AW71" s="325"/>
      <c r="AX71" s="325"/>
    </row>
    <row r="72" customFormat="false" ht="17.25" hidden="false" customHeight="true" outlineLevel="0" collapsed="false">
      <c r="B72" s="172" t="s">
        <v>270</v>
      </c>
    </row>
    <row r="73" customFormat="false" ht="18.75" hidden="false" customHeight="true" outlineLevel="0" collapsed="false"/>
    <row r="74" customFormat="false" ht="18.75" hidden="false" customHeight="true" outlineLevel="0" collapsed="false"/>
    <row r="75" customFormat="false" ht="18.75" hidden="false" customHeight="true" outlineLevel="0" collapsed="false"/>
    <row r="76" customFormat="false" ht="18.75" hidden="false" customHeight="true" outlineLevel="0" collapsed="false"/>
    <row r="77" customFormat="false" ht="18.75" hidden="false" customHeight="true" outlineLevel="0" collapsed="false"/>
    <row r="78" customFormat="false" ht="18.75" hidden="false" customHeight="true" outlineLevel="0" collapsed="false"/>
    <row r="79" customFormat="false" ht="18.75" hidden="false" customHeight="true" outlineLevel="0" collapsed="false"/>
    <row r="80" customFormat="false" ht="18.75" hidden="false" customHeight="true" outlineLevel="0" collapsed="false"/>
    <row r="81" customFormat="false" ht="18.75" hidden="false" customHeight="true" outlineLevel="0" collapsed="false"/>
    <row r="82" customFormat="false" ht="18.75" hidden="false" customHeight="true" outlineLevel="0" collapsed="false"/>
    <row r="83" customFormat="false" ht="18.75" hidden="false" customHeight="true" outlineLevel="0" collapsed="false"/>
    <row r="84" customFormat="false" ht="18.75" hidden="false" customHeight="true" outlineLevel="0" collapsed="false"/>
    <row r="85" customFormat="false" ht="18.75" hidden="false" customHeight="true" outlineLevel="0" collapsed="false"/>
    <row r="86" customFormat="false" ht="18.75" hidden="false" customHeight="true" outlineLevel="0" collapsed="false"/>
    <row r="87" customFormat="false" ht="18.75" hidden="false" customHeight="true" outlineLevel="0" collapsed="false"/>
    <row r="88" customFormat="false" ht="18.75" hidden="false" customHeight="true" outlineLevel="0" collapsed="false"/>
    <row r="89" customFormat="false" ht="18.75" hidden="false" customHeight="true" outlineLevel="0" collapsed="false"/>
    <row r="90" customFormat="false" ht="18.75" hidden="false" customHeight="true" outlineLevel="0" collapsed="false"/>
    <row r="91" customFormat="false" ht="18.75" hidden="false" customHeight="true" outlineLevel="0" collapsed="false"/>
    <row r="92" customFormat="false" ht="18.75" hidden="false" customHeight="true" outlineLevel="0" collapsed="false"/>
    <row r="93" customFormat="false" ht="18.75" hidden="false" customHeight="true" outlineLevel="0" collapsed="false"/>
    <row r="94" customFormat="false" ht="18.75" hidden="false" customHeight="true" outlineLevel="0" collapsed="false"/>
    <row r="95" customFormat="false" ht="18.75" hidden="false" customHeight="true" outlineLevel="0" collapsed="false"/>
    <row r="96" customFormat="false" ht="18.75" hidden="false" customHeight="true" outlineLevel="0" collapsed="false"/>
    <row r="97" customFormat="false" ht="18.75" hidden="false" customHeight="true" outlineLevel="0" collapsed="false"/>
    <row r="98" customFormat="false" ht="18.75" hidden="false" customHeight="true" outlineLevel="0" collapsed="false"/>
    <row r="99" customFormat="false" ht="18.75" hidden="false" customHeight="true" outlineLevel="0" collapsed="false"/>
    <row r="100" customFormat="false" ht="18.75" hidden="false" customHeight="true" outlineLevel="0" collapsed="false"/>
    <row r="101" customFormat="false" ht="18.75" hidden="false" customHeight="true" outlineLevel="0" collapsed="false"/>
    <row r="102" customFormat="false" ht="18.75" hidden="false" customHeight="true" outlineLevel="0" collapsed="false"/>
    <row r="103" customFormat="false" ht="18.75" hidden="false" customHeight="true" outlineLevel="0" collapsed="false"/>
    <row r="104" customFormat="false" ht="18.75" hidden="false" customHeight="true" outlineLevel="0" collapsed="false"/>
    <row r="105" customFormat="false" ht="18.75" hidden="false" customHeight="true" outlineLevel="0" collapsed="false"/>
    <row r="106" customFormat="false" ht="18.75" hidden="false" customHeight="true" outlineLevel="0" collapsed="false"/>
    <row r="107" customFormat="false" ht="18.75" hidden="false" customHeight="true" outlineLevel="0" collapsed="false"/>
    <row r="108" customFormat="false" ht="18.75" hidden="false" customHeight="true" outlineLevel="0" collapsed="false"/>
    <row r="109" customFormat="false" ht="18.75" hidden="false" customHeight="true" outlineLevel="0" collapsed="false"/>
    <row r="110" customFormat="false" ht="18.75" hidden="false" customHeight="true" outlineLevel="0" collapsed="false"/>
    <row r="111" customFormat="false" ht="18.75" hidden="false" customHeight="true" outlineLevel="0" collapsed="false"/>
    <row r="112" customFormat="false" ht="18.75" hidden="false" customHeight="true" outlineLevel="0" collapsed="false"/>
    <row r="113" customFormat="false" ht="18.75" hidden="false" customHeight="true" outlineLevel="0" collapsed="false"/>
    <row r="114" customFormat="false" ht="18.75" hidden="false" customHeight="true" outlineLevel="0" collapsed="false"/>
    <row r="115" customFormat="false" ht="18.75" hidden="false" customHeight="true" outlineLevel="0" collapsed="false"/>
    <row r="116" customFormat="false" ht="18.75" hidden="false" customHeight="true" outlineLevel="0" collapsed="false"/>
  </sheetData>
  <mergeCells count="1">
    <mergeCell ref="F4:K5"/>
  </mergeCells>
  <printOptions headings="false" gridLines="false" gridLinesSet="true" horizontalCentered="false" verticalCentered="false"/>
  <pageMargins left="0.708333333333333" right="0.708333333333333" top="0.747916666666667" bottom="0.35416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O124"/>
  <sheetViews>
    <sheetView showFormulas="false" showGridLines="false" showRowColHeaders="true" showZeros="true" rightToLeft="false" tabSelected="false" showOutlineSymbols="true" defaultGridColor="true" view="pageBreakPreview" topLeftCell="AF1" colorId="64" zoomScale="100" zoomScaleNormal="55" zoomScalePageLayoutView="100" workbookViewId="0">
      <selection pane="topLeft" activeCell="AF1" activeCellId="0" sqref="AF1"/>
    </sheetView>
  </sheetViews>
  <sheetFormatPr defaultColWidth="4.50390625" defaultRowHeight="14.25" zeroHeight="false" outlineLevelRow="0" outlineLevelCol="0"/>
  <cols>
    <col collapsed="false" customWidth="true" hidden="false" outlineLevel="0" max="1" min="1" style="1" width="0.89"/>
    <col collapsed="false" customWidth="true" hidden="false" outlineLevel="0" max="2" min="2" style="1" width="5.68"/>
    <col collapsed="false" customWidth="true" hidden="false" outlineLevel="0" max="4" min="3" style="1" width="8.11"/>
    <col collapsed="false" customWidth="true" hidden="true" outlineLevel="0" max="8" min="5" style="1" width="3.2"/>
    <col collapsed="false" customWidth="true" hidden="false" outlineLevel="0" max="10" min="9" style="1" width="3.2"/>
    <col collapsed="false" customWidth="true" hidden="false" outlineLevel="0" max="62" min="11" style="1" width="5.68"/>
    <col collapsed="false" customWidth="true" hidden="false" outlineLevel="0" max="63" min="63" style="1" width="1.1"/>
    <col collapsed="false" customWidth="false" hidden="false" outlineLevel="0" max="1024" min="64" style="1" width="4.5"/>
  </cols>
  <sheetData>
    <row r="1" s="2" customFormat="true" ht="20.25" hidden="false" customHeight="true" outlineLevel="0" collapsed="false">
      <c r="C1" s="3" t="s">
        <v>0</v>
      </c>
      <c r="D1" s="3"/>
      <c r="E1" s="3"/>
      <c r="F1" s="3"/>
      <c r="G1" s="3"/>
      <c r="H1" s="3"/>
      <c r="I1" s="3"/>
      <c r="J1" s="3"/>
      <c r="M1" s="4" t="s">
        <v>1</v>
      </c>
      <c r="P1" s="3"/>
      <c r="Q1" s="3"/>
      <c r="R1" s="3"/>
      <c r="S1" s="3"/>
      <c r="T1" s="3"/>
      <c r="U1" s="3"/>
      <c r="V1" s="3"/>
      <c r="W1" s="3"/>
      <c r="AS1" s="5" t="s">
        <v>2</v>
      </c>
      <c r="AT1" s="6" t="s">
        <v>271</v>
      </c>
      <c r="AU1" s="6"/>
      <c r="AV1" s="6"/>
      <c r="AW1" s="6"/>
      <c r="AX1" s="6"/>
      <c r="AY1" s="6"/>
      <c r="AZ1" s="6"/>
      <c r="BA1" s="6"/>
      <c r="BB1" s="6"/>
      <c r="BC1" s="6"/>
      <c r="BD1" s="6"/>
      <c r="BE1" s="6"/>
      <c r="BF1" s="6"/>
      <c r="BG1" s="6"/>
      <c r="BH1" s="6"/>
      <c r="BI1" s="6"/>
      <c r="BJ1" s="5" t="s">
        <v>4</v>
      </c>
    </row>
    <row r="2" s="7" customFormat="true" ht="20.25" hidden="false" customHeight="true" outlineLevel="0" collapsed="false">
      <c r="J2" s="4"/>
      <c r="M2" s="4"/>
      <c r="N2" s="4"/>
      <c r="P2" s="5"/>
      <c r="Q2" s="5"/>
      <c r="R2" s="5"/>
      <c r="S2" s="5"/>
      <c r="T2" s="5"/>
      <c r="U2" s="5"/>
      <c r="V2" s="5"/>
      <c r="W2" s="5"/>
      <c r="AB2" s="5" t="s">
        <v>5</v>
      </c>
      <c r="AC2" s="8" t="n">
        <v>6</v>
      </c>
      <c r="AD2" s="8"/>
      <c r="AE2" s="5" t="s">
        <v>6</v>
      </c>
      <c r="AF2" s="9" t="n">
        <f aca="false">IF(AC2=0,"",YEAR(DATE(2018+AC2,1,1)))</f>
        <v>2024</v>
      </c>
      <c r="AG2" s="9"/>
      <c r="AH2" s="7" t="s">
        <v>7</v>
      </c>
      <c r="AI2" s="7" t="s">
        <v>8</v>
      </c>
      <c r="AJ2" s="8" t="n">
        <v>4</v>
      </c>
      <c r="AK2" s="8"/>
      <c r="AL2" s="7" t="s">
        <v>9</v>
      </c>
      <c r="AS2" s="5" t="s">
        <v>10</v>
      </c>
      <c r="AT2" s="8" t="s">
        <v>11</v>
      </c>
      <c r="AU2" s="8"/>
      <c r="AV2" s="8"/>
      <c r="AW2" s="8"/>
      <c r="AX2" s="8"/>
      <c r="AY2" s="8"/>
      <c r="AZ2" s="8"/>
      <c r="BA2" s="8"/>
      <c r="BB2" s="8"/>
      <c r="BC2" s="8"/>
      <c r="BD2" s="8"/>
      <c r="BE2" s="8"/>
      <c r="BF2" s="8"/>
      <c r="BG2" s="8"/>
      <c r="BH2" s="8"/>
      <c r="BI2" s="8"/>
      <c r="BJ2" s="5" t="s">
        <v>4</v>
      </c>
      <c r="BK2" s="5"/>
      <c r="BL2" s="5"/>
      <c r="BM2" s="5"/>
    </row>
    <row r="3" s="7" customFormat="true" ht="20.25" hidden="false" customHeight="true" outlineLevel="0" collapsed="false">
      <c r="J3" s="4"/>
      <c r="M3" s="4"/>
      <c r="O3" s="5"/>
      <c r="P3" s="5"/>
      <c r="Q3" s="5"/>
      <c r="R3" s="5"/>
      <c r="S3" s="5"/>
      <c r="T3" s="5"/>
      <c r="U3" s="5"/>
      <c r="AC3" s="12"/>
      <c r="AD3" s="12"/>
      <c r="AE3" s="12"/>
      <c r="AF3" s="13"/>
      <c r="AG3" s="12"/>
      <c r="BD3" s="191" t="s">
        <v>12</v>
      </c>
      <c r="BE3" s="15" t="s">
        <v>13</v>
      </c>
      <c r="BF3" s="15"/>
      <c r="BG3" s="15"/>
      <c r="BH3" s="15"/>
      <c r="BI3" s="5"/>
    </row>
    <row r="4" s="7" customFormat="true" ht="20.25" hidden="false" customHeight="true" outlineLevel="0" collapsed="false">
      <c r="J4" s="4"/>
      <c r="M4" s="4"/>
      <c r="O4" s="5"/>
      <c r="P4" s="5"/>
      <c r="Q4" s="5"/>
      <c r="R4" s="5"/>
      <c r="S4" s="5"/>
      <c r="T4" s="5"/>
      <c r="U4" s="5"/>
      <c r="AC4" s="12"/>
      <c r="AD4" s="12"/>
      <c r="AE4" s="12"/>
      <c r="AF4" s="13"/>
      <c r="AG4" s="12"/>
      <c r="BD4" s="191" t="s">
        <v>14</v>
      </c>
      <c r="BE4" s="15" t="s">
        <v>15</v>
      </c>
      <c r="BF4" s="15"/>
      <c r="BG4" s="15"/>
      <c r="BH4" s="15"/>
      <c r="BI4" s="5"/>
    </row>
    <row r="5" s="7" customFormat="true" ht="9" hidden="false" customHeight="true" outlineLevel="0" collapsed="false">
      <c r="J5" s="4"/>
      <c r="M5" s="4"/>
      <c r="O5" s="5"/>
      <c r="P5" s="5"/>
      <c r="Q5" s="5"/>
      <c r="R5" s="5"/>
      <c r="S5" s="5"/>
      <c r="T5" s="5"/>
      <c r="U5" s="5"/>
      <c r="AC5" s="192"/>
      <c r="AD5" s="192"/>
      <c r="AJ5" s="2"/>
      <c r="AK5" s="2"/>
      <c r="AL5" s="2"/>
      <c r="AM5" s="2"/>
      <c r="AN5" s="2"/>
      <c r="AO5" s="2"/>
      <c r="AP5" s="2"/>
      <c r="AQ5" s="2"/>
      <c r="AR5" s="2"/>
      <c r="AS5" s="2"/>
      <c r="AT5" s="2"/>
      <c r="AU5" s="2"/>
      <c r="AV5" s="2"/>
      <c r="AW5" s="2"/>
      <c r="AX5" s="2"/>
      <c r="AY5" s="2"/>
      <c r="AZ5" s="2"/>
      <c r="BA5" s="2"/>
      <c r="BB5" s="2"/>
      <c r="BC5" s="2"/>
      <c r="BD5" s="2"/>
      <c r="BE5" s="2"/>
      <c r="BF5" s="2"/>
      <c r="BG5" s="2"/>
      <c r="BH5" s="24"/>
      <c r="BI5" s="24"/>
    </row>
    <row r="6" s="7" customFormat="true" ht="21" hidden="false" customHeight="true" outlineLevel="0" collapsed="false">
      <c r="B6" s="3"/>
      <c r="C6" s="2"/>
      <c r="D6" s="2"/>
      <c r="E6" s="2"/>
      <c r="F6" s="2"/>
      <c r="G6" s="2"/>
      <c r="H6" s="2"/>
      <c r="I6" s="2"/>
      <c r="J6" s="2"/>
      <c r="K6" s="195"/>
      <c r="L6" s="195"/>
      <c r="M6" s="195"/>
      <c r="N6" s="194"/>
      <c r="O6" s="195"/>
      <c r="P6" s="195"/>
      <c r="Q6" s="195"/>
      <c r="AJ6" s="2"/>
      <c r="AK6" s="2"/>
      <c r="AL6" s="2"/>
      <c r="AM6" s="2"/>
      <c r="AN6" s="2"/>
      <c r="AO6" s="2" t="s">
        <v>16</v>
      </c>
      <c r="AP6" s="2"/>
      <c r="AQ6" s="2"/>
      <c r="AR6" s="2"/>
      <c r="AS6" s="2"/>
      <c r="AT6" s="2"/>
      <c r="AU6" s="2"/>
      <c r="AW6" s="191"/>
      <c r="AX6" s="191"/>
      <c r="AY6" s="30"/>
      <c r="AZ6" s="2"/>
      <c r="BA6" s="31" t="n">
        <v>40</v>
      </c>
      <c r="BB6" s="31"/>
      <c r="BC6" s="30" t="s">
        <v>17</v>
      </c>
      <c r="BD6" s="2"/>
      <c r="BE6" s="31" t="n">
        <v>160</v>
      </c>
      <c r="BF6" s="31"/>
      <c r="BG6" s="30" t="s">
        <v>18</v>
      </c>
      <c r="BH6" s="2"/>
      <c r="BI6" s="24"/>
    </row>
    <row r="7" s="7" customFormat="true" ht="5.25" hidden="false" customHeight="true" outlineLevel="0" collapsed="false">
      <c r="B7" s="3"/>
      <c r="C7" s="193"/>
      <c r="D7" s="193"/>
      <c r="E7" s="193"/>
      <c r="F7" s="193"/>
      <c r="G7" s="193"/>
      <c r="H7" s="193"/>
      <c r="I7" s="193"/>
      <c r="J7" s="195"/>
      <c r="K7" s="195"/>
      <c r="L7" s="195"/>
      <c r="M7" s="194"/>
      <c r="N7" s="195"/>
      <c r="O7" s="195"/>
      <c r="P7" s="195"/>
      <c r="Q7" s="195"/>
      <c r="AJ7" s="2"/>
      <c r="AK7" s="2"/>
      <c r="AL7" s="2"/>
      <c r="AM7" s="2"/>
      <c r="AN7" s="2"/>
      <c r="AO7" s="2"/>
      <c r="AP7" s="2"/>
      <c r="AQ7" s="2"/>
      <c r="AR7" s="2"/>
      <c r="AS7" s="2"/>
      <c r="AT7" s="2"/>
      <c r="AU7" s="2"/>
      <c r="AV7" s="2"/>
      <c r="AW7" s="2"/>
      <c r="AX7" s="2"/>
      <c r="AY7" s="2"/>
      <c r="AZ7" s="2"/>
      <c r="BA7" s="2"/>
      <c r="BB7" s="2"/>
      <c r="BC7" s="2"/>
      <c r="BD7" s="2"/>
      <c r="BE7" s="2"/>
      <c r="BF7" s="2"/>
      <c r="BG7" s="2"/>
      <c r="BH7" s="24"/>
      <c r="BI7" s="24"/>
    </row>
    <row r="8" s="7" customFormat="true" ht="21" hidden="false" customHeight="true" outlineLevel="0" collapsed="false">
      <c r="B8" s="198"/>
      <c r="C8" s="194"/>
      <c r="D8" s="194"/>
      <c r="E8" s="194"/>
      <c r="F8" s="194"/>
      <c r="G8" s="194"/>
      <c r="H8" s="194"/>
      <c r="I8" s="194"/>
      <c r="J8" s="195"/>
      <c r="K8" s="195"/>
      <c r="L8" s="195"/>
      <c r="M8" s="194"/>
      <c r="N8" s="195"/>
      <c r="O8" s="195"/>
      <c r="P8" s="195"/>
      <c r="Q8" s="195"/>
      <c r="AJ8" s="200"/>
      <c r="AK8" s="200"/>
      <c r="AL8" s="200"/>
      <c r="AM8" s="2"/>
      <c r="AN8" s="24"/>
      <c r="AO8" s="199"/>
      <c r="AP8" s="199"/>
      <c r="AQ8" s="3"/>
      <c r="AR8" s="191"/>
      <c r="AS8" s="191"/>
      <c r="AT8" s="191"/>
      <c r="AU8" s="201"/>
      <c r="AV8" s="201"/>
      <c r="AW8" s="2"/>
      <c r="AX8" s="191"/>
      <c r="AY8" s="191"/>
      <c r="AZ8" s="194"/>
      <c r="BA8" s="2"/>
      <c r="BB8" s="2" t="s">
        <v>19</v>
      </c>
      <c r="BC8" s="2"/>
      <c r="BD8" s="2"/>
      <c r="BE8" s="203" t="n">
        <f aca="false">DAY(EOMONTH(DATE(AF2,AJ2,1),0))</f>
        <v>30</v>
      </c>
      <c r="BF8" s="203"/>
      <c r="BG8" s="2" t="s">
        <v>20</v>
      </c>
      <c r="BH8" s="2"/>
      <c r="BI8" s="2"/>
      <c r="BM8" s="5"/>
      <c r="BN8" s="5"/>
      <c r="BO8" s="5"/>
    </row>
    <row r="9" s="7" customFormat="true" ht="5.25" hidden="false" customHeight="true" outlineLevel="0" collapsed="false">
      <c r="B9" s="198"/>
      <c r="C9" s="194"/>
      <c r="D9" s="194"/>
      <c r="E9" s="194"/>
      <c r="F9" s="194"/>
      <c r="G9" s="194"/>
      <c r="H9" s="194"/>
      <c r="I9" s="194"/>
      <c r="J9" s="195"/>
      <c r="K9" s="195"/>
      <c r="L9" s="195"/>
      <c r="M9" s="194"/>
      <c r="N9" s="195"/>
      <c r="O9" s="195"/>
      <c r="P9" s="195"/>
      <c r="Q9" s="195"/>
      <c r="AJ9" s="200"/>
      <c r="AK9" s="200"/>
      <c r="AL9" s="200"/>
      <c r="AM9" s="2"/>
      <c r="AN9" s="24"/>
      <c r="AO9" s="199"/>
      <c r="AP9" s="199"/>
      <c r="AQ9" s="3"/>
      <c r="AR9" s="191"/>
      <c r="AS9" s="191"/>
      <c r="AT9" s="191"/>
      <c r="AU9" s="201"/>
      <c r="AV9" s="201"/>
      <c r="AW9" s="2"/>
      <c r="AX9" s="191"/>
      <c r="AY9" s="191"/>
      <c r="AZ9" s="194"/>
      <c r="BA9" s="2"/>
      <c r="BB9" s="2"/>
      <c r="BC9" s="2"/>
      <c r="BD9" s="2"/>
      <c r="BE9" s="194"/>
      <c r="BF9" s="194"/>
      <c r="BG9" s="2"/>
      <c r="BH9" s="2"/>
      <c r="BI9" s="2"/>
      <c r="BM9" s="5"/>
      <c r="BN9" s="5"/>
      <c r="BO9" s="5"/>
    </row>
    <row r="10" s="7" customFormat="true" ht="21" hidden="false" customHeight="true" outlineLevel="0" collapsed="false">
      <c r="B10" s="198"/>
      <c r="C10" s="194"/>
      <c r="D10" s="194"/>
      <c r="E10" s="194"/>
      <c r="F10" s="194"/>
      <c r="G10" s="194"/>
      <c r="H10" s="194"/>
      <c r="I10" s="194"/>
      <c r="J10" s="195"/>
      <c r="K10" s="195"/>
      <c r="L10" s="195"/>
      <c r="M10" s="194"/>
      <c r="N10" s="195"/>
      <c r="O10" s="195"/>
      <c r="P10" s="195"/>
      <c r="Q10" s="195"/>
      <c r="AJ10" s="200"/>
      <c r="AK10" s="200"/>
      <c r="AL10" s="200"/>
      <c r="AM10" s="2"/>
      <c r="AN10" s="24"/>
      <c r="AO10" s="199"/>
      <c r="AP10" s="199"/>
      <c r="AQ10" s="3"/>
      <c r="AR10" s="191"/>
      <c r="AS10" s="2" t="s">
        <v>236</v>
      </c>
      <c r="AT10" s="2"/>
      <c r="AU10" s="2"/>
      <c r="AV10" s="2"/>
      <c r="AW10" s="2"/>
      <c r="AX10" s="193"/>
      <c r="AY10" s="193"/>
      <c r="AZ10" s="193"/>
      <c r="BA10" s="2"/>
      <c r="BB10" s="2"/>
      <c r="BC10" s="24" t="s">
        <v>192</v>
      </c>
      <c r="BD10" s="2"/>
      <c r="BE10" s="31"/>
      <c r="BF10" s="31"/>
      <c r="BG10" s="30" t="s">
        <v>193</v>
      </c>
      <c r="BH10" s="2"/>
      <c r="BI10" s="2"/>
      <c r="BM10" s="5"/>
      <c r="BN10" s="5"/>
      <c r="BO10" s="5"/>
    </row>
    <row r="11" customFormat="false" ht="5.25" hidden="false" customHeight="true" outlineLevel="0" collapsed="false">
      <c r="C11" s="42"/>
      <c r="D11" s="42"/>
      <c r="E11" s="42"/>
      <c r="F11" s="42"/>
      <c r="G11" s="42"/>
      <c r="H11" s="42"/>
      <c r="I11" s="42"/>
      <c r="J11" s="42"/>
      <c r="AC11" s="42"/>
      <c r="AT11" s="42"/>
      <c r="BK11" s="43"/>
      <c r="BL11" s="43"/>
      <c r="BM11" s="43"/>
    </row>
    <row r="12" customFormat="false" ht="21" hidden="false" customHeight="true" outlineLevel="0" collapsed="false">
      <c r="B12" s="44" t="s">
        <v>21</v>
      </c>
      <c r="C12" s="45" t="s">
        <v>272</v>
      </c>
      <c r="D12" s="45"/>
      <c r="E12" s="46"/>
      <c r="F12" s="47"/>
      <c r="G12" s="46"/>
      <c r="H12" s="47"/>
      <c r="I12" s="48" t="s">
        <v>273</v>
      </c>
      <c r="J12" s="48"/>
      <c r="K12" s="49" t="s">
        <v>274</v>
      </c>
      <c r="L12" s="49"/>
      <c r="M12" s="49"/>
      <c r="N12" s="49"/>
      <c r="O12" s="49" t="s">
        <v>275</v>
      </c>
      <c r="P12" s="49"/>
      <c r="Q12" s="49"/>
      <c r="R12" s="49"/>
      <c r="S12" s="49"/>
      <c r="T12" s="50"/>
      <c r="U12" s="50"/>
      <c r="V12" s="51"/>
      <c r="W12" s="52" t="s">
        <v>276</v>
      </c>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3" t="str">
        <f aca="false">IF(BE3="４週","(10)1～4週目の勤務時間数合計","(10)1か月の勤務時間数　合計")</f>
        <v>(10)1～4週目の勤務時間数合計</v>
      </c>
      <c r="BC12" s="53"/>
      <c r="BD12" s="54" t="s">
        <v>277</v>
      </c>
      <c r="BE12" s="54"/>
      <c r="BF12" s="55" t="s">
        <v>278</v>
      </c>
      <c r="BG12" s="55"/>
      <c r="BH12" s="55"/>
      <c r="BI12" s="55"/>
      <c r="BJ12" s="55"/>
    </row>
    <row r="13" customFormat="false" ht="20.25" hidden="false" customHeight="true" outlineLevel="0" collapsed="false">
      <c r="B13" s="44"/>
      <c r="C13" s="45"/>
      <c r="D13" s="45"/>
      <c r="E13" s="56"/>
      <c r="F13" s="57"/>
      <c r="G13" s="56"/>
      <c r="H13" s="57"/>
      <c r="I13" s="48"/>
      <c r="J13" s="48"/>
      <c r="K13" s="49"/>
      <c r="L13" s="49"/>
      <c r="M13" s="49"/>
      <c r="N13" s="49"/>
      <c r="O13" s="49"/>
      <c r="P13" s="49"/>
      <c r="Q13" s="49"/>
      <c r="R13" s="49"/>
      <c r="S13" s="49"/>
      <c r="T13" s="438"/>
      <c r="U13" s="438"/>
      <c r="V13" s="59"/>
      <c r="W13" s="60" t="s">
        <v>29</v>
      </c>
      <c r="X13" s="60"/>
      <c r="Y13" s="60"/>
      <c r="Z13" s="60"/>
      <c r="AA13" s="60"/>
      <c r="AB13" s="60"/>
      <c r="AC13" s="60"/>
      <c r="AD13" s="61" t="s">
        <v>30</v>
      </c>
      <c r="AE13" s="61"/>
      <c r="AF13" s="61"/>
      <c r="AG13" s="61"/>
      <c r="AH13" s="61"/>
      <c r="AI13" s="61"/>
      <c r="AJ13" s="61"/>
      <c r="AK13" s="61" t="s">
        <v>31</v>
      </c>
      <c r="AL13" s="61"/>
      <c r="AM13" s="61"/>
      <c r="AN13" s="61"/>
      <c r="AO13" s="61"/>
      <c r="AP13" s="61"/>
      <c r="AQ13" s="61"/>
      <c r="AR13" s="61" t="s">
        <v>32</v>
      </c>
      <c r="AS13" s="61"/>
      <c r="AT13" s="61"/>
      <c r="AU13" s="61"/>
      <c r="AV13" s="61"/>
      <c r="AW13" s="61"/>
      <c r="AX13" s="61"/>
      <c r="AY13" s="62" t="s">
        <v>33</v>
      </c>
      <c r="AZ13" s="62"/>
      <c r="BA13" s="62"/>
      <c r="BB13" s="53"/>
      <c r="BC13" s="53"/>
      <c r="BD13" s="54"/>
      <c r="BE13" s="54"/>
      <c r="BF13" s="55"/>
      <c r="BG13" s="55"/>
      <c r="BH13" s="55"/>
      <c r="BI13" s="55"/>
      <c r="BJ13" s="55"/>
    </row>
    <row r="14" customFormat="false" ht="20.25" hidden="false" customHeight="true" outlineLevel="0" collapsed="false">
      <c r="B14" s="44"/>
      <c r="C14" s="45"/>
      <c r="D14" s="45"/>
      <c r="E14" s="56"/>
      <c r="F14" s="57"/>
      <c r="G14" s="56"/>
      <c r="H14" s="57"/>
      <c r="I14" s="48"/>
      <c r="J14" s="48"/>
      <c r="K14" s="49"/>
      <c r="L14" s="49"/>
      <c r="M14" s="49"/>
      <c r="N14" s="49"/>
      <c r="O14" s="49"/>
      <c r="P14" s="49"/>
      <c r="Q14" s="49"/>
      <c r="R14" s="49"/>
      <c r="S14" s="49"/>
      <c r="T14" s="438"/>
      <c r="U14" s="438"/>
      <c r="V14" s="59"/>
      <c r="W14" s="63" t="n">
        <v>1</v>
      </c>
      <c r="X14" s="64" t="n">
        <v>2</v>
      </c>
      <c r="Y14" s="64" t="n">
        <v>3</v>
      </c>
      <c r="Z14" s="64" t="n">
        <v>4</v>
      </c>
      <c r="AA14" s="64" t="n">
        <v>5</v>
      </c>
      <c r="AB14" s="64" t="n">
        <v>6</v>
      </c>
      <c r="AC14" s="65" t="n">
        <v>7</v>
      </c>
      <c r="AD14" s="66" t="n">
        <v>8</v>
      </c>
      <c r="AE14" s="64" t="n">
        <v>9</v>
      </c>
      <c r="AF14" s="64" t="n">
        <v>10</v>
      </c>
      <c r="AG14" s="64" t="n">
        <v>11</v>
      </c>
      <c r="AH14" s="64" t="n">
        <v>12</v>
      </c>
      <c r="AI14" s="64" t="n">
        <v>13</v>
      </c>
      <c r="AJ14" s="65" t="n">
        <v>14</v>
      </c>
      <c r="AK14" s="63" t="n">
        <v>15</v>
      </c>
      <c r="AL14" s="64" t="n">
        <v>16</v>
      </c>
      <c r="AM14" s="64" t="n">
        <v>17</v>
      </c>
      <c r="AN14" s="64" t="n">
        <v>18</v>
      </c>
      <c r="AO14" s="64" t="n">
        <v>19</v>
      </c>
      <c r="AP14" s="64" t="n">
        <v>20</v>
      </c>
      <c r="AQ14" s="65" t="n">
        <v>21</v>
      </c>
      <c r="AR14" s="66" t="n">
        <v>22</v>
      </c>
      <c r="AS14" s="64" t="n">
        <v>23</v>
      </c>
      <c r="AT14" s="64" t="n">
        <v>24</v>
      </c>
      <c r="AU14" s="64" t="n">
        <v>25</v>
      </c>
      <c r="AV14" s="64" t="n">
        <v>26</v>
      </c>
      <c r="AW14" s="64" t="n">
        <v>27</v>
      </c>
      <c r="AX14" s="65" t="n">
        <v>28</v>
      </c>
      <c r="AY14" s="66" t="str">
        <f aca="false">IF($BE$3="実績",IF(DAY(DATE($AF$2,$AJ$2,29))=29,29,""),"")</f>
        <v/>
      </c>
      <c r="AZ14" s="64" t="str">
        <f aca="false">IF($BE$3="実績",IF(DAY(DATE($AF$2,$AJ$2,30))=30,30,""),"")</f>
        <v/>
      </c>
      <c r="BA14" s="65" t="str">
        <f aca="false">IF($BE$3="実績",IF(DAY(DATE($AF$2,$AJ$2,31))=31,31,""),"")</f>
        <v/>
      </c>
      <c r="BB14" s="53"/>
      <c r="BC14" s="53"/>
      <c r="BD14" s="54"/>
      <c r="BE14" s="54"/>
      <c r="BF14" s="55"/>
      <c r="BG14" s="55"/>
      <c r="BH14" s="55"/>
      <c r="BI14" s="55"/>
      <c r="BJ14" s="55"/>
    </row>
    <row r="15" customFormat="false" ht="20.25" hidden="true" customHeight="true" outlineLevel="0" collapsed="false">
      <c r="B15" s="44"/>
      <c r="C15" s="45"/>
      <c r="D15" s="45"/>
      <c r="E15" s="56"/>
      <c r="F15" s="57"/>
      <c r="G15" s="56"/>
      <c r="H15" s="57"/>
      <c r="I15" s="48"/>
      <c r="J15" s="48"/>
      <c r="K15" s="49"/>
      <c r="L15" s="49"/>
      <c r="M15" s="49"/>
      <c r="N15" s="49"/>
      <c r="O15" s="49"/>
      <c r="P15" s="49"/>
      <c r="Q15" s="49"/>
      <c r="R15" s="49"/>
      <c r="S15" s="49"/>
      <c r="T15" s="438"/>
      <c r="U15" s="438"/>
      <c r="V15" s="59"/>
      <c r="W15" s="63" t="n">
        <f aca="false">WEEKDAY(DATE($AF$2,$AJ$2,1))</f>
        <v>2</v>
      </c>
      <c r="X15" s="64" t="n">
        <f aca="false">WEEKDAY(DATE($AF$2,$AJ$2,2))</f>
        <v>3</v>
      </c>
      <c r="Y15" s="64" t="n">
        <f aca="false">WEEKDAY(DATE($AF$2,$AJ$2,3))</f>
        <v>4</v>
      </c>
      <c r="Z15" s="64" t="n">
        <f aca="false">WEEKDAY(DATE($AF$2,$AJ$2,4))</f>
        <v>5</v>
      </c>
      <c r="AA15" s="64" t="n">
        <f aca="false">WEEKDAY(DATE($AF$2,$AJ$2,5))</f>
        <v>6</v>
      </c>
      <c r="AB15" s="64" t="n">
        <f aca="false">WEEKDAY(DATE($AF$2,$AJ$2,6))</f>
        <v>7</v>
      </c>
      <c r="AC15" s="65" t="n">
        <f aca="false">WEEKDAY(DATE($AF$2,$AJ$2,7))</f>
        <v>1</v>
      </c>
      <c r="AD15" s="66" t="n">
        <f aca="false">WEEKDAY(DATE($AF$2,$AJ$2,8))</f>
        <v>2</v>
      </c>
      <c r="AE15" s="64" t="n">
        <f aca="false">WEEKDAY(DATE($AF$2,$AJ$2,9))</f>
        <v>3</v>
      </c>
      <c r="AF15" s="64" t="n">
        <f aca="false">WEEKDAY(DATE($AF$2,$AJ$2,10))</f>
        <v>4</v>
      </c>
      <c r="AG15" s="64" t="n">
        <f aca="false">WEEKDAY(DATE($AF$2,$AJ$2,11))</f>
        <v>5</v>
      </c>
      <c r="AH15" s="64" t="n">
        <f aca="false">WEEKDAY(DATE($AF$2,$AJ$2,12))</f>
        <v>6</v>
      </c>
      <c r="AI15" s="64" t="n">
        <f aca="false">WEEKDAY(DATE($AF$2,$AJ$2,13))</f>
        <v>7</v>
      </c>
      <c r="AJ15" s="65" t="n">
        <f aca="false">WEEKDAY(DATE($AF$2,$AJ$2,14))</f>
        <v>1</v>
      </c>
      <c r="AK15" s="66" t="n">
        <f aca="false">WEEKDAY(DATE($AF$2,$AJ$2,15))</f>
        <v>2</v>
      </c>
      <c r="AL15" s="64" t="n">
        <f aca="false">WEEKDAY(DATE($AF$2,$AJ$2,16))</f>
        <v>3</v>
      </c>
      <c r="AM15" s="64" t="n">
        <f aca="false">WEEKDAY(DATE($AF$2,$AJ$2,17))</f>
        <v>4</v>
      </c>
      <c r="AN15" s="64" t="n">
        <f aca="false">WEEKDAY(DATE($AF$2,$AJ$2,18))</f>
        <v>5</v>
      </c>
      <c r="AO15" s="64" t="n">
        <f aca="false">WEEKDAY(DATE($AF$2,$AJ$2,19))</f>
        <v>6</v>
      </c>
      <c r="AP15" s="64" t="n">
        <f aca="false">WEEKDAY(DATE($AF$2,$AJ$2,20))</f>
        <v>7</v>
      </c>
      <c r="AQ15" s="65" t="n">
        <f aca="false">WEEKDAY(DATE($AF$2,$AJ$2,21))</f>
        <v>1</v>
      </c>
      <c r="AR15" s="66" t="n">
        <f aca="false">WEEKDAY(DATE($AF$2,$AJ$2,22))</f>
        <v>2</v>
      </c>
      <c r="AS15" s="64" t="n">
        <f aca="false">WEEKDAY(DATE($AF$2,$AJ$2,23))</f>
        <v>3</v>
      </c>
      <c r="AT15" s="64" t="n">
        <f aca="false">WEEKDAY(DATE($AF$2,$AJ$2,24))</f>
        <v>4</v>
      </c>
      <c r="AU15" s="64" t="n">
        <f aca="false">WEEKDAY(DATE($AF$2,$AJ$2,25))</f>
        <v>5</v>
      </c>
      <c r="AV15" s="64" t="n">
        <f aca="false">WEEKDAY(DATE($AF$2,$AJ$2,26))</f>
        <v>6</v>
      </c>
      <c r="AW15" s="64" t="n">
        <f aca="false">WEEKDAY(DATE($AF$2,$AJ$2,27))</f>
        <v>7</v>
      </c>
      <c r="AX15" s="65" t="n">
        <f aca="false">WEEKDAY(DATE($AF$2,$AJ$2,28))</f>
        <v>1</v>
      </c>
      <c r="AY15" s="66" t="n">
        <f aca="false">IF(AY14=29,WEEKDAY(DATE($AF$2,$AJ$2,29)),0)</f>
        <v>0</v>
      </c>
      <c r="AZ15" s="64" t="n">
        <f aca="false">IF(AZ14=30,WEEKDAY(DATE($AF$2,$AJ$2,30)),0)</f>
        <v>0</v>
      </c>
      <c r="BA15" s="65" t="n">
        <f aca="false">IF(BA14=31,WEEKDAY(DATE($AF$2,$AJ$2,31)),0)</f>
        <v>0</v>
      </c>
      <c r="BB15" s="53"/>
      <c r="BC15" s="53"/>
      <c r="BD15" s="54"/>
      <c r="BE15" s="54"/>
      <c r="BF15" s="55"/>
      <c r="BG15" s="55"/>
      <c r="BH15" s="55"/>
      <c r="BI15" s="55"/>
      <c r="BJ15" s="55"/>
    </row>
    <row r="16" customFormat="false" ht="20.25" hidden="false" customHeight="true" outlineLevel="0" collapsed="false">
      <c r="B16" s="44"/>
      <c r="C16" s="45"/>
      <c r="D16" s="45"/>
      <c r="E16" s="67"/>
      <c r="F16" s="68"/>
      <c r="G16" s="67"/>
      <c r="H16" s="68"/>
      <c r="I16" s="48"/>
      <c r="J16" s="48"/>
      <c r="K16" s="49"/>
      <c r="L16" s="49"/>
      <c r="M16" s="49"/>
      <c r="N16" s="49"/>
      <c r="O16" s="49"/>
      <c r="P16" s="49"/>
      <c r="Q16" s="49"/>
      <c r="R16" s="49"/>
      <c r="S16" s="49"/>
      <c r="T16" s="69"/>
      <c r="U16" s="69"/>
      <c r="V16" s="70"/>
      <c r="W16" s="71" t="str">
        <f aca="false">IF(W15=1,"日",IF(W15=2,"月",IF(W15=3,"火",IF(W15=4,"水",IF(W15=5,"木",IF(W15=6,"金","土"))))))</f>
        <v>月</v>
      </c>
      <c r="X16" s="72" t="str">
        <f aca="false">IF(X15=1,"日",IF(X15=2,"月",IF(X15=3,"火",IF(X15=4,"水",IF(X15=5,"木",IF(X15=6,"金","土"))))))</f>
        <v>火</v>
      </c>
      <c r="Y16" s="72" t="str">
        <f aca="false">IF(Y15=1,"日",IF(Y15=2,"月",IF(Y15=3,"火",IF(Y15=4,"水",IF(Y15=5,"木",IF(Y15=6,"金","土"))))))</f>
        <v>水</v>
      </c>
      <c r="Z16" s="72" t="str">
        <f aca="false">IF(Z15=1,"日",IF(Z15=2,"月",IF(Z15=3,"火",IF(Z15=4,"水",IF(Z15=5,"木",IF(Z15=6,"金","土"))))))</f>
        <v>木</v>
      </c>
      <c r="AA16" s="72" t="str">
        <f aca="false">IF(AA15=1,"日",IF(AA15=2,"月",IF(AA15=3,"火",IF(AA15=4,"水",IF(AA15=5,"木",IF(AA15=6,"金","土"))))))</f>
        <v>金</v>
      </c>
      <c r="AB16" s="72" t="str">
        <f aca="false">IF(AB15=1,"日",IF(AB15=2,"月",IF(AB15=3,"火",IF(AB15=4,"水",IF(AB15=5,"木",IF(AB15=6,"金","土"))))))</f>
        <v>土</v>
      </c>
      <c r="AC16" s="73" t="str">
        <f aca="false">IF(AC15=1,"日",IF(AC15=2,"月",IF(AC15=3,"火",IF(AC15=4,"水",IF(AC15=5,"木",IF(AC15=6,"金","土"))))))</f>
        <v>日</v>
      </c>
      <c r="AD16" s="74" t="str">
        <f aca="false">IF(AD15=1,"日",IF(AD15=2,"月",IF(AD15=3,"火",IF(AD15=4,"水",IF(AD15=5,"木",IF(AD15=6,"金","土"))))))</f>
        <v>月</v>
      </c>
      <c r="AE16" s="72" t="str">
        <f aca="false">IF(AE15=1,"日",IF(AE15=2,"月",IF(AE15=3,"火",IF(AE15=4,"水",IF(AE15=5,"木",IF(AE15=6,"金","土"))))))</f>
        <v>火</v>
      </c>
      <c r="AF16" s="72" t="str">
        <f aca="false">IF(AF15=1,"日",IF(AF15=2,"月",IF(AF15=3,"火",IF(AF15=4,"水",IF(AF15=5,"木",IF(AF15=6,"金","土"))))))</f>
        <v>水</v>
      </c>
      <c r="AG16" s="72" t="str">
        <f aca="false">IF(AG15=1,"日",IF(AG15=2,"月",IF(AG15=3,"火",IF(AG15=4,"水",IF(AG15=5,"木",IF(AG15=6,"金","土"))))))</f>
        <v>木</v>
      </c>
      <c r="AH16" s="72" t="str">
        <f aca="false">IF(AH15=1,"日",IF(AH15=2,"月",IF(AH15=3,"火",IF(AH15=4,"水",IF(AH15=5,"木",IF(AH15=6,"金","土"))))))</f>
        <v>金</v>
      </c>
      <c r="AI16" s="72" t="str">
        <f aca="false">IF(AI15=1,"日",IF(AI15=2,"月",IF(AI15=3,"火",IF(AI15=4,"水",IF(AI15=5,"木",IF(AI15=6,"金","土"))))))</f>
        <v>土</v>
      </c>
      <c r="AJ16" s="73" t="str">
        <f aca="false">IF(AJ15=1,"日",IF(AJ15=2,"月",IF(AJ15=3,"火",IF(AJ15=4,"水",IF(AJ15=5,"木",IF(AJ15=6,"金","土"))))))</f>
        <v>日</v>
      </c>
      <c r="AK16" s="74" t="str">
        <f aca="false">IF(AK15=1,"日",IF(AK15=2,"月",IF(AK15=3,"火",IF(AK15=4,"水",IF(AK15=5,"木",IF(AK15=6,"金","土"))))))</f>
        <v>月</v>
      </c>
      <c r="AL16" s="72" t="str">
        <f aca="false">IF(AL15=1,"日",IF(AL15=2,"月",IF(AL15=3,"火",IF(AL15=4,"水",IF(AL15=5,"木",IF(AL15=6,"金","土"))))))</f>
        <v>火</v>
      </c>
      <c r="AM16" s="72" t="str">
        <f aca="false">IF(AM15=1,"日",IF(AM15=2,"月",IF(AM15=3,"火",IF(AM15=4,"水",IF(AM15=5,"木",IF(AM15=6,"金","土"))))))</f>
        <v>水</v>
      </c>
      <c r="AN16" s="72" t="str">
        <f aca="false">IF(AN15=1,"日",IF(AN15=2,"月",IF(AN15=3,"火",IF(AN15=4,"水",IF(AN15=5,"木",IF(AN15=6,"金","土"))))))</f>
        <v>木</v>
      </c>
      <c r="AO16" s="72" t="str">
        <f aca="false">IF(AO15=1,"日",IF(AO15=2,"月",IF(AO15=3,"火",IF(AO15=4,"水",IF(AO15=5,"木",IF(AO15=6,"金","土"))))))</f>
        <v>金</v>
      </c>
      <c r="AP16" s="72" t="str">
        <f aca="false">IF(AP15=1,"日",IF(AP15=2,"月",IF(AP15=3,"火",IF(AP15=4,"水",IF(AP15=5,"木",IF(AP15=6,"金","土"))))))</f>
        <v>土</v>
      </c>
      <c r="AQ16" s="73" t="str">
        <f aca="false">IF(AQ15=1,"日",IF(AQ15=2,"月",IF(AQ15=3,"火",IF(AQ15=4,"水",IF(AQ15=5,"木",IF(AQ15=6,"金","土"))))))</f>
        <v>日</v>
      </c>
      <c r="AR16" s="74" t="str">
        <f aca="false">IF(AR15=1,"日",IF(AR15=2,"月",IF(AR15=3,"火",IF(AR15=4,"水",IF(AR15=5,"木",IF(AR15=6,"金","土"))))))</f>
        <v>月</v>
      </c>
      <c r="AS16" s="72" t="str">
        <f aca="false">IF(AS15=1,"日",IF(AS15=2,"月",IF(AS15=3,"火",IF(AS15=4,"水",IF(AS15=5,"木",IF(AS15=6,"金","土"))))))</f>
        <v>火</v>
      </c>
      <c r="AT16" s="72" t="str">
        <f aca="false">IF(AT15=1,"日",IF(AT15=2,"月",IF(AT15=3,"火",IF(AT15=4,"水",IF(AT15=5,"木",IF(AT15=6,"金","土"))))))</f>
        <v>水</v>
      </c>
      <c r="AU16" s="72" t="str">
        <f aca="false">IF(AU15=1,"日",IF(AU15=2,"月",IF(AU15=3,"火",IF(AU15=4,"水",IF(AU15=5,"木",IF(AU15=6,"金","土"))))))</f>
        <v>木</v>
      </c>
      <c r="AV16" s="72" t="str">
        <f aca="false">IF(AV15=1,"日",IF(AV15=2,"月",IF(AV15=3,"火",IF(AV15=4,"水",IF(AV15=5,"木",IF(AV15=6,"金","土"))))))</f>
        <v>金</v>
      </c>
      <c r="AW16" s="72" t="str">
        <f aca="false">IF(AW15=1,"日",IF(AW15=2,"月",IF(AW15=3,"火",IF(AW15=4,"水",IF(AW15=5,"木",IF(AW15=6,"金","土"))))))</f>
        <v>土</v>
      </c>
      <c r="AX16" s="73" t="str">
        <f aca="false">IF(AX15=1,"日",IF(AX15=2,"月",IF(AX15=3,"火",IF(AX15=4,"水",IF(AX15=5,"木",IF(AX15=6,"金","土"))))))</f>
        <v>日</v>
      </c>
      <c r="AY16" s="72" t="str">
        <f aca="false">IF(AY15=1,"日",IF(AY15=2,"月",IF(AY15=3,"火",IF(AY15=4,"水",IF(AY15=5,"木",IF(AY15=6,"金",IF(AY15=0,"","土")))))))</f>
        <v/>
      </c>
      <c r="AZ16" s="72" t="str">
        <f aca="false">IF(AZ15=1,"日",IF(AZ15=2,"月",IF(AZ15=3,"火",IF(AZ15=4,"水",IF(AZ15=5,"木",IF(AZ15=6,"金",IF(AZ15=0,"","土")))))))</f>
        <v/>
      </c>
      <c r="BA16" s="72" t="str">
        <f aca="false">IF(BA15=1,"日",IF(BA15=2,"月",IF(BA15=3,"火",IF(BA15=4,"水",IF(BA15=5,"木",IF(BA15=6,"金",IF(BA15=0,"","土")))))))</f>
        <v/>
      </c>
      <c r="BB16" s="53"/>
      <c r="BC16" s="53"/>
      <c r="BD16" s="54"/>
      <c r="BE16" s="54"/>
      <c r="BF16" s="55"/>
      <c r="BG16" s="55"/>
      <c r="BH16" s="55"/>
      <c r="BI16" s="55"/>
      <c r="BJ16" s="55"/>
    </row>
    <row r="17" customFormat="false" ht="20.25" hidden="false" customHeight="true" outlineLevel="0" collapsed="false">
      <c r="B17" s="75" t="n">
        <f aca="false">B15+1</f>
        <v>1</v>
      </c>
      <c r="C17" s="76"/>
      <c r="D17" s="76"/>
      <c r="E17" s="439"/>
      <c r="F17" s="440"/>
      <c r="G17" s="439"/>
      <c r="H17" s="440"/>
      <c r="I17" s="79"/>
      <c r="J17" s="79"/>
      <c r="K17" s="80"/>
      <c r="L17" s="80"/>
      <c r="M17" s="80"/>
      <c r="N17" s="80"/>
      <c r="O17" s="81"/>
      <c r="P17" s="81"/>
      <c r="Q17" s="81"/>
      <c r="R17" s="81"/>
      <c r="S17" s="81"/>
      <c r="T17" s="441" t="s">
        <v>34</v>
      </c>
      <c r="U17" s="442"/>
      <c r="V17" s="443"/>
      <c r="W17" s="85"/>
      <c r="X17" s="86"/>
      <c r="Y17" s="86"/>
      <c r="Z17" s="86"/>
      <c r="AA17" s="86"/>
      <c r="AB17" s="86"/>
      <c r="AC17" s="87"/>
      <c r="AD17" s="85"/>
      <c r="AE17" s="86"/>
      <c r="AF17" s="86"/>
      <c r="AG17" s="86"/>
      <c r="AH17" s="86"/>
      <c r="AI17" s="86"/>
      <c r="AJ17" s="87"/>
      <c r="AK17" s="85"/>
      <c r="AL17" s="86"/>
      <c r="AM17" s="86"/>
      <c r="AN17" s="86"/>
      <c r="AO17" s="86"/>
      <c r="AP17" s="86"/>
      <c r="AQ17" s="87"/>
      <c r="AR17" s="85"/>
      <c r="AS17" s="86"/>
      <c r="AT17" s="86"/>
      <c r="AU17" s="86"/>
      <c r="AV17" s="86"/>
      <c r="AW17" s="86"/>
      <c r="AX17" s="87"/>
      <c r="AY17" s="85"/>
      <c r="AZ17" s="86"/>
      <c r="BA17" s="86"/>
      <c r="BB17" s="88"/>
      <c r="BC17" s="88"/>
      <c r="BD17" s="89"/>
      <c r="BE17" s="89"/>
      <c r="BF17" s="90"/>
      <c r="BG17" s="90"/>
      <c r="BH17" s="90"/>
      <c r="BI17" s="90"/>
      <c r="BJ17" s="90"/>
    </row>
    <row r="18" customFormat="false" ht="20.25" hidden="false" customHeight="true" outlineLevel="0" collapsed="false">
      <c r="B18" s="75"/>
      <c r="C18" s="76"/>
      <c r="D18" s="76"/>
      <c r="E18" s="444"/>
      <c r="F18" s="445" t="n">
        <f aca="false">C17</f>
        <v>0</v>
      </c>
      <c r="G18" s="444"/>
      <c r="H18" s="445" t="n">
        <f aca="false">I17</f>
        <v>0</v>
      </c>
      <c r="I18" s="79"/>
      <c r="J18" s="79"/>
      <c r="K18" s="80"/>
      <c r="L18" s="80"/>
      <c r="M18" s="80"/>
      <c r="N18" s="80"/>
      <c r="O18" s="81"/>
      <c r="P18" s="81"/>
      <c r="Q18" s="81"/>
      <c r="R18" s="81"/>
      <c r="S18" s="81"/>
      <c r="T18" s="446" t="s">
        <v>35</v>
      </c>
      <c r="U18" s="447"/>
      <c r="V18" s="448"/>
      <c r="W18" s="96" t="str">
        <f aca="false">IF(W17="","",VLOOKUP(W17,'シフト記号表 (2)'!$C$6:$L$47,10,FALSE()))</f>
        <v/>
      </c>
      <c r="X18" s="97" t="str">
        <f aca="false">IF(X17="","",VLOOKUP(X17,'シフト記号表 (2)'!$C$6:$L$47,10,FALSE()))</f>
        <v/>
      </c>
      <c r="Y18" s="97" t="str">
        <f aca="false">IF(Y17="","",VLOOKUP(Y17,'シフト記号表 (2)'!$C$6:$L$47,10,FALSE()))</f>
        <v/>
      </c>
      <c r="Z18" s="97" t="str">
        <f aca="false">IF(Z17="","",VLOOKUP(Z17,'シフト記号表 (2)'!$C$6:$L$47,10,FALSE()))</f>
        <v/>
      </c>
      <c r="AA18" s="97" t="str">
        <f aca="false">IF(AA17="","",VLOOKUP(AA17,'シフト記号表 (2)'!$C$6:$L$47,10,FALSE()))</f>
        <v/>
      </c>
      <c r="AB18" s="97" t="str">
        <f aca="false">IF(AB17="","",VLOOKUP(AB17,'シフト記号表 (2)'!$C$6:$L$47,10,FALSE()))</f>
        <v/>
      </c>
      <c r="AC18" s="98" t="str">
        <f aca="false">IF(AC17="","",VLOOKUP(AC17,'シフト記号表 (2)'!$C$6:$L$47,10,FALSE()))</f>
        <v/>
      </c>
      <c r="AD18" s="96" t="str">
        <f aca="false">IF(AD17="","",VLOOKUP(AD17,'シフト記号表 (2)'!$C$6:$L$47,10,FALSE()))</f>
        <v/>
      </c>
      <c r="AE18" s="97" t="str">
        <f aca="false">IF(AE17="","",VLOOKUP(AE17,'シフト記号表 (2)'!$C$6:$L$47,10,FALSE()))</f>
        <v/>
      </c>
      <c r="AF18" s="97" t="str">
        <f aca="false">IF(AF17="","",VLOOKUP(AF17,'シフト記号表 (2)'!$C$6:$L$47,10,FALSE()))</f>
        <v/>
      </c>
      <c r="AG18" s="97" t="str">
        <f aca="false">IF(AG17="","",VLOOKUP(AG17,'シフト記号表 (2)'!$C$6:$L$47,10,FALSE()))</f>
        <v/>
      </c>
      <c r="AH18" s="97" t="str">
        <f aca="false">IF(AH17="","",VLOOKUP(AH17,'シフト記号表 (2)'!$C$6:$L$47,10,FALSE()))</f>
        <v/>
      </c>
      <c r="AI18" s="97" t="str">
        <f aca="false">IF(AI17="","",VLOOKUP(AI17,'シフト記号表 (2)'!$C$6:$L$47,10,FALSE()))</f>
        <v/>
      </c>
      <c r="AJ18" s="98" t="str">
        <f aca="false">IF(AJ17="","",VLOOKUP(AJ17,'シフト記号表 (2)'!$C$6:$L$47,10,FALSE()))</f>
        <v/>
      </c>
      <c r="AK18" s="96" t="str">
        <f aca="false">IF(AK17="","",VLOOKUP(AK17,'シフト記号表 (2)'!$C$6:$L$47,10,FALSE()))</f>
        <v/>
      </c>
      <c r="AL18" s="97" t="str">
        <f aca="false">IF(AL17="","",VLOOKUP(AL17,'シフト記号表 (2)'!$C$6:$L$47,10,FALSE()))</f>
        <v/>
      </c>
      <c r="AM18" s="97" t="str">
        <f aca="false">IF(AM17="","",VLOOKUP(AM17,'シフト記号表 (2)'!$C$6:$L$47,10,FALSE()))</f>
        <v/>
      </c>
      <c r="AN18" s="97" t="str">
        <f aca="false">IF(AN17="","",VLOOKUP(AN17,'シフト記号表 (2)'!$C$6:$L$47,10,FALSE()))</f>
        <v/>
      </c>
      <c r="AO18" s="97" t="str">
        <f aca="false">IF(AO17="","",VLOOKUP(AO17,'シフト記号表 (2)'!$C$6:$L$47,10,FALSE()))</f>
        <v/>
      </c>
      <c r="AP18" s="97" t="str">
        <f aca="false">IF(AP17="","",VLOOKUP(AP17,'シフト記号表 (2)'!$C$6:$L$47,10,FALSE()))</f>
        <v/>
      </c>
      <c r="AQ18" s="98" t="str">
        <f aca="false">IF(AQ17="","",VLOOKUP(AQ17,'シフト記号表 (2)'!$C$6:$L$47,10,FALSE()))</f>
        <v/>
      </c>
      <c r="AR18" s="96" t="str">
        <f aca="false">IF(AR17="","",VLOOKUP(AR17,'シフト記号表 (2)'!$C$6:$L$47,10,FALSE()))</f>
        <v/>
      </c>
      <c r="AS18" s="97" t="str">
        <f aca="false">IF(AS17="","",VLOOKUP(AS17,'シフト記号表 (2)'!$C$6:$L$47,10,FALSE()))</f>
        <v/>
      </c>
      <c r="AT18" s="97" t="str">
        <f aca="false">IF(AT17="","",VLOOKUP(AT17,'シフト記号表 (2)'!$C$6:$L$47,10,FALSE()))</f>
        <v/>
      </c>
      <c r="AU18" s="97" t="str">
        <f aca="false">IF(AU17="","",VLOOKUP(AU17,'シフト記号表 (2)'!$C$6:$L$47,10,FALSE()))</f>
        <v/>
      </c>
      <c r="AV18" s="97" t="str">
        <f aca="false">IF(AV17="","",VLOOKUP(AV17,'シフト記号表 (2)'!$C$6:$L$47,10,FALSE()))</f>
        <v/>
      </c>
      <c r="AW18" s="97" t="str">
        <f aca="false">IF(AW17="","",VLOOKUP(AW17,'シフト記号表 (2)'!$C$6:$L$47,10,FALSE()))</f>
        <v/>
      </c>
      <c r="AX18" s="98" t="str">
        <f aca="false">IF(AX17="","",VLOOKUP(AX17,'シフト記号表 (2)'!$C$6:$L$47,10,FALSE()))</f>
        <v/>
      </c>
      <c r="AY18" s="96" t="str">
        <f aca="false">IF(AY17="","",VLOOKUP(AY17,'シフト記号表 (2)'!$C$6:$L$47,10,FALSE()))</f>
        <v/>
      </c>
      <c r="AZ18" s="97" t="str">
        <f aca="false">IF(AZ17="","",VLOOKUP(AZ17,'シフト記号表 (2)'!$C$6:$L$47,10,FALSE()))</f>
        <v/>
      </c>
      <c r="BA18" s="97" t="str">
        <f aca="false">IF(BA17="","",VLOOKUP(BA17,'シフト記号表 (2)'!$C$6:$L$47,10,FALSE()))</f>
        <v/>
      </c>
      <c r="BB18" s="99" t="n">
        <f aca="false">IF($BE$3="４週",SUM(W18:AX18),IF($BE$3="暦月",SUM(W18:BA18),""))</f>
        <v>0</v>
      </c>
      <c r="BC18" s="99"/>
      <c r="BD18" s="100" t="n">
        <f aca="false">IF($BE$3="４週",BB18/4,IF($BE$3="暦月",(BB18/($BE$8/7)),""))</f>
        <v>0</v>
      </c>
      <c r="BE18" s="100"/>
      <c r="BF18" s="90"/>
      <c r="BG18" s="90"/>
      <c r="BH18" s="90"/>
      <c r="BI18" s="90"/>
      <c r="BJ18" s="90"/>
    </row>
    <row r="19" customFormat="false" ht="20.25" hidden="false" customHeight="true" outlineLevel="0" collapsed="false">
      <c r="B19" s="75" t="n">
        <f aca="false">B17+1</f>
        <v>2</v>
      </c>
      <c r="C19" s="101"/>
      <c r="D19" s="101"/>
      <c r="E19" s="449"/>
      <c r="F19" s="450"/>
      <c r="G19" s="449"/>
      <c r="H19" s="450"/>
      <c r="I19" s="104"/>
      <c r="J19" s="104"/>
      <c r="K19" s="105"/>
      <c r="L19" s="105"/>
      <c r="M19" s="105"/>
      <c r="N19" s="105"/>
      <c r="O19" s="106"/>
      <c r="P19" s="106"/>
      <c r="Q19" s="106"/>
      <c r="R19" s="106"/>
      <c r="S19" s="106"/>
      <c r="T19" s="451" t="s">
        <v>34</v>
      </c>
      <c r="U19" s="452"/>
      <c r="V19" s="453"/>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1"/>
      <c r="AU19" s="111"/>
      <c r="AV19" s="111"/>
      <c r="AW19" s="111"/>
      <c r="AX19" s="112"/>
      <c r="AY19" s="110"/>
      <c r="AZ19" s="111"/>
      <c r="BA19" s="113"/>
      <c r="BB19" s="114"/>
      <c r="BC19" s="114"/>
      <c r="BD19" s="115"/>
      <c r="BE19" s="115"/>
      <c r="BF19" s="116"/>
      <c r="BG19" s="116"/>
      <c r="BH19" s="116"/>
      <c r="BI19" s="116"/>
      <c r="BJ19" s="116"/>
    </row>
    <row r="20" customFormat="false" ht="20.25" hidden="false" customHeight="true" outlineLevel="0" collapsed="false">
      <c r="B20" s="75"/>
      <c r="C20" s="101"/>
      <c r="D20" s="101"/>
      <c r="E20" s="444"/>
      <c r="F20" s="445" t="n">
        <f aca="false">C19</f>
        <v>0</v>
      </c>
      <c r="G20" s="444"/>
      <c r="H20" s="445" t="n">
        <f aca="false">I19</f>
        <v>0</v>
      </c>
      <c r="I20" s="104"/>
      <c r="J20" s="104"/>
      <c r="K20" s="105"/>
      <c r="L20" s="105"/>
      <c r="M20" s="105"/>
      <c r="N20" s="105"/>
      <c r="O20" s="106"/>
      <c r="P20" s="106"/>
      <c r="Q20" s="106"/>
      <c r="R20" s="106"/>
      <c r="S20" s="106"/>
      <c r="T20" s="446" t="s">
        <v>35</v>
      </c>
      <c r="U20" s="447"/>
      <c r="V20" s="448"/>
      <c r="W20" s="96" t="str">
        <f aca="false">IF(W19="","",VLOOKUP(W19,'シフト記号表 (2)'!$C$6:$L$47,10,FALSE()))</f>
        <v/>
      </c>
      <c r="X20" s="97" t="str">
        <f aca="false">IF(X19="","",VLOOKUP(X19,'シフト記号表 (2)'!$C$6:$L$47,10,FALSE()))</f>
        <v/>
      </c>
      <c r="Y20" s="97" t="str">
        <f aca="false">IF(Y19="","",VLOOKUP(Y19,'シフト記号表 (2)'!$C$6:$L$47,10,FALSE()))</f>
        <v/>
      </c>
      <c r="Z20" s="97" t="str">
        <f aca="false">IF(Z19="","",VLOOKUP(Z19,'シフト記号表 (2)'!$C$6:$L$47,10,FALSE()))</f>
        <v/>
      </c>
      <c r="AA20" s="97" t="str">
        <f aca="false">IF(AA19="","",VLOOKUP(AA19,'シフト記号表 (2)'!$C$6:$L$47,10,FALSE()))</f>
        <v/>
      </c>
      <c r="AB20" s="97" t="str">
        <f aca="false">IF(AB19="","",VLOOKUP(AB19,'シフト記号表 (2)'!$C$6:$L$47,10,FALSE()))</f>
        <v/>
      </c>
      <c r="AC20" s="98" t="str">
        <f aca="false">IF(AC19="","",VLOOKUP(AC19,'シフト記号表 (2)'!$C$6:$L$47,10,FALSE()))</f>
        <v/>
      </c>
      <c r="AD20" s="96" t="str">
        <f aca="false">IF(AD19="","",VLOOKUP(AD19,'シフト記号表 (2)'!$C$6:$L$47,10,FALSE()))</f>
        <v/>
      </c>
      <c r="AE20" s="97" t="str">
        <f aca="false">IF(AE19="","",VLOOKUP(AE19,'シフト記号表 (2)'!$C$6:$L$47,10,FALSE()))</f>
        <v/>
      </c>
      <c r="AF20" s="97" t="str">
        <f aca="false">IF(AF19="","",VLOOKUP(AF19,'シフト記号表 (2)'!$C$6:$L$47,10,FALSE()))</f>
        <v/>
      </c>
      <c r="AG20" s="97" t="str">
        <f aca="false">IF(AG19="","",VLOOKUP(AG19,'シフト記号表 (2)'!$C$6:$L$47,10,FALSE()))</f>
        <v/>
      </c>
      <c r="AH20" s="97" t="str">
        <f aca="false">IF(AH19="","",VLOOKUP(AH19,'シフト記号表 (2)'!$C$6:$L$47,10,FALSE()))</f>
        <v/>
      </c>
      <c r="AI20" s="97" t="str">
        <f aca="false">IF(AI19="","",VLOOKUP(AI19,'シフト記号表 (2)'!$C$6:$L$47,10,FALSE()))</f>
        <v/>
      </c>
      <c r="AJ20" s="98" t="str">
        <f aca="false">IF(AJ19="","",VLOOKUP(AJ19,'シフト記号表 (2)'!$C$6:$L$47,10,FALSE()))</f>
        <v/>
      </c>
      <c r="AK20" s="96" t="str">
        <f aca="false">IF(AK19="","",VLOOKUP(AK19,'シフト記号表 (2)'!$C$6:$L$47,10,FALSE()))</f>
        <v/>
      </c>
      <c r="AL20" s="97" t="str">
        <f aca="false">IF(AL19="","",VLOOKUP(AL19,'シフト記号表 (2)'!$C$6:$L$47,10,FALSE()))</f>
        <v/>
      </c>
      <c r="AM20" s="97" t="str">
        <f aca="false">IF(AM19="","",VLOOKUP(AM19,'シフト記号表 (2)'!$C$6:$L$47,10,FALSE()))</f>
        <v/>
      </c>
      <c r="AN20" s="97" t="str">
        <f aca="false">IF(AN19="","",VLOOKUP(AN19,'シフト記号表 (2)'!$C$6:$L$47,10,FALSE()))</f>
        <v/>
      </c>
      <c r="AO20" s="97" t="str">
        <f aca="false">IF(AO19="","",VLOOKUP(AO19,'シフト記号表 (2)'!$C$6:$L$47,10,FALSE()))</f>
        <v/>
      </c>
      <c r="AP20" s="97" t="str">
        <f aca="false">IF(AP19="","",VLOOKUP(AP19,'シフト記号表 (2)'!$C$6:$L$47,10,FALSE()))</f>
        <v/>
      </c>
      <c r="AQ20" s="98" t="str">
        <f aca="false">IF(AQ19="","",VLOOKUP(AQ19,'シフト記号表 (2)'!$C$6:$L$47,10,FALSE()))</f>
        <v/>
      </c>
      <c r="AR20" s="96" t="str">
        <f aca="false">IF(AR19="","",VLOOKUP(AR19,'シフト記号表 (2)'!$C$6:$L$47,10,FALSE()))</f>
        <v/>
      </c>
      <c r="AS20" s="97" t="str">
        <f aca="false">IF(AS19="","",VLOOKUP(AS19,'シフト記号表 (2)'!$C$6:$L$47,10,FALSE()))</f>
        <v/>
      </c>
      <c r="AT20" s="97" t="str">
        <f aca="false">IF(AT19="","",VLOOKUP(AT19,'シフト記号表 (2)'!$C$6:$L$47,10,FALSE()))</f>
        <v/>
      </c>
      <c r="AU20" s="97" t="str">
        <f aca="false">IF(AU19="","",VLOOKUP(AU19,'シフト記号表 (2)'!$C$6:$L$47,10,FALSE()))</f>
        <v/>
      </c>
      <c r="AV20" s="97" t="str">
        <f aca="false">IF(AV19="","",VLOOKUP(AV19,'シフト記号表 (2)'!$C$6:$L$47,10,FALSE()))</f>
        <v/>
      </c>
      <c r="AW20" s="97" t="str">
        <f aca="false">IF(AW19="","",VLOOKUP(AW19,'シフト記号表 (2)'!$C$6:$L$47,10,FALSE()))</f>
        <v/>
      </c>
      <c r="AX20" s="98" t="str">
        <f aca="false">IF(AX19="","",VLOOKUP(AX19,'シフト記号表 (2)'!$C$6:$L$47,10,FALSE()))</f>
        <v/>
      </c>
      <c r="AY20" s="96" t="str">
        <f aca="false">IF(AY19="","",VLOOKUP(AY19,'シフト記号表 (2)'!$C$6:$L$47,10,FALSE()))</f>
        <v/>
      </c>
      <c r="AZ20" s="97" t="str">
        <f aca="false">IF(AZ19="","",VLOOKUP(AZ19,'シフト記号表 (2)'!$C$6:$L$47,10,FALSE()))</f>
        <v/>
      </c>
      <c r="BA20" s="97" t="str">
        <f aca="false">IF(BA19="","",VLOOKUP(BA19,'シフト記号表 (2)'!$C$6:$L$47,10,FALSE()))</f>
        <v/>
      </c>
      <c r="BB20" s="99" t="n">
        <f aca="false">IF($BE$3="４週",SUM(W20:AX20),IF($BE$3="暦月",SUM(W20:BA20),""))</f>
        <v>0</v>
      </c>
      <c r="BC20" s="99"/>
      <c r="BD20" s="100" t="n">
        <f aca="false">IF($BE$3="４週",BB20/4,IF($BE$3="暦月",(BB20/($BE$8/7)),""))</f>
        <v>0</v>
      </c>
      <c r="BE20" s="100"/>
      <c r="BF20" s="116"/>
      <c r="BG20" s="116"/>
      <c r="BH20" s="116"/>
      <c r="BI20" s="116"/>
      <c r="BJ20" s="116"/>
    </row>
    <row r="21" customFormat="false" ht="20.25" hidden="false" customHeight="true" outlineLevel="0" collapsed="false">
      <c r="B21" s="75" t="n">
        <f aca="false">B19+1</f>
        <v>3</v>
      </c>
      <c r="C21" s="101"/>
      <c r="D21" s="101"/>
      <c r="E21" s="444"/>
      <c r="F21" s="445"/>
      <c r="G21" s="444"/>
      <c r="H21" s="445"/>
      <c r="I21" s="104"/>
      <c r="J21" s="104"/>
      <c r="K21" s="105"/>
      <c r="L21" s="105"/>
      <c r="M21" s="105"/>
      <c r="N21" s="105"/>
      <c r="O21" s="106"/>
      <c r="P21" s="106"/>
      <c r="Q21" s="106"/>
      <c r="R21" s="106"/>
      <c r="S21" s="106"/>
      <c r="T21" s="451" t="s">
        <v>34</v>
      </c>
      <c r="U21" s="452"/>
      <c r="V21" s="453"/>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1"/>
      <c r="AU21" s="111"/>
      <c r="AV21" s="111"/>
      <c r="AW21" s="111"/>
      <c r="AX21" s="112"/>
      <c r="AY21" s="110"/>
      <c r="AZ21" s="111"/>
      <c r="BA21" s="113"/>
      <c r="BB21" s="114"/>
      <c r="BC21" s="114"/>
      <c r="BD21" s="115"/>
      <c r="BE21" s="115"/>
      <c r="BF21" s="116"/>
      <c r="BG21" s="116"/>
      <c r="BH21" s="116"/>
      <c r="BI21" s="116"/>
      <c r="BJ21" s="116"/>
    </row>
    <row r="22" customFormat="false" ht="20.25" hidden="false" customHeight="true" outlineLevel="0" collapsed="false">
      <c r="B22" s="75"/>
      <c r="C22" s="101"/>
      <c r="D22" s="101"/>
      <c r="E22" s="444"/>
      <c r="F22" s="445" t="n">
        <f aca="false">C21</f>
        <v>0</v>
      </c>
      <c r="G22" s="444"/>
      <c r="H22" s="445" t="n">
        <f aca="false">I21</f>
        <v>0</v>
      </c>
      <c r="I22" s="104"/>
      <c r="J22" s="104"/>
      <c r="K22" s="105"/>
      <c r="L22" s="105"/>
      <c r="M22" s="105"/>
      <c r="N22" s="105"/>
      <c r="O22" s="106"/>
      <c r="P22" s="106"/>
      <c r="Q22" s="106"/>
      <c r="R22" s="106"/>
      <c r="S22" s="106"/>
      <c r="T22" s="446" t="s">
        <v>35</v>
      </c>
      <c r="U22" s="447"/>
      <c r="V22" s="448"/>
      <c r="W22" s="96" t="str">
        <f aca="false">IF(W21="","",VLOOKUP(W21,'シフト記号表 (2)'!$C$6:$L$47,10,FALSE()))</f>
        <v/>
      </c>
      <c r="X22" s="97" t="str">
        <f aca="false">IF(X21="","",VLOOKUP(X21,'シフト記号表 (2)'!$C$6:$L$47,10,FALSE()))</f>
        <v/>
      </c>
      <c r="Y22" s="97" t="str">
        <f aca="false">IF(Y21="","",VLOOKUP(Y21,'シフト記号表 (2)'!$C$6:$L$47,10,FALSE()))</f>
        <v/>
      </c>
      <c r="Z22" s="97" t="str">
        <f aca="false">IF(Z21="","",VLOOKUP(Z21,'シフト記号表 (2)'!$C$6:$L$47,10,FALSE()))</f>
        <v/>
      </c>
      <c r="AA22" s="97" t="str">
        <f aca="false">IF(AA21="","",VLOOKUP(AA21,'シフト記号表 (2)'!$C$6:$L$47,10,FALSE()))</f>
        <v/>
      </c>
      <c r="AB22" s="97" t="str">
        <f aca="false">IF(AB21="","",VLOOKUP(AB21,'シフト記号表 (2)'!$C$6:$L$47,10,FALSE()))</f>
        <v/>
      </c>
      <c r="AC22" s="98" t="str">
        <f aca="false">IF(AC21="","",VLOOKUP(AC21,'シフト記号表 (2)'!$C$6:$L$47,10,FALSE()))</f>
        <v/>
      </c>
      <c r="AD22" s="96" t="str">
        <f aca="false">IF(AD21="","",VLOOKUP(AD21,'シフト記号表 (2)'!$C$6:$L$47,10,FALSE()))</f>
        <v/>
      </c>
      <c r="AE22" s="97" t="str">
        <f aca="false">IF(AE21="","",VLOOKUP(AE21,'シフト記号表 (2)'!$C$6:$L$47,10,FALSE()))</f>
        <v/>
      </c>
      <c r="AF22" s="97" t="str">
        <f aca="false">IF(AF21="","",VLOOKUP(AF21,'シフト記号表 (2)'!$C$6:$L$47,10,FALSE()))</f>
        <v/>
      </c>
      <c r="AG22" s="97" t="str">
        <f aca="false">IF(AG21="","",VLOOKUP(AG21,'シフト記号表 (2)'!$C$6:$L$47,10,FALSE()))</f>
        <v/>
      </c>
      <c r="AH22" s="97" t="str">
        <f aca="false">IF(AH21="","",VLOOKUP(AH21,'シフト記号表 (2)'!$C$6:$L$47,10,FALSE()))</f>
        <v/>
      </c>
      <c r="AI22" s="97" t="str">
        <f aca="false">IF(AI21="","",VLOOKUP(AI21,'シフト記号表 (2)'!$C$6:$L$47,10,FALSE()))</f>
        <v/>
      </c>
      <c r="AJ22" s="98" t="str">
        <f aca="false">IF(AJ21="","",VLOOKUP(AJ21,'シフト記号表 (2)'!$C$6:$L$47,10,FALSE()))</f>
        <v/>
      </c>
      <c r="AK22" s="96" t="str">
        <f aca="false">IF(AK21="","",VLOOKUP(AK21,'シフト記号表 (2)'!$C$6:$L$47,10,FALSE()))</f>
        <v/>
      </c>
      <c r="AL22" s="97" t="str">
        <f aca="false">IF(AL21="","",VLOOKUP(AL21,'シフト記号表 (2)'!$C$6:$L$47,10,FALSE()))</f>
        <v/>
      </c>
      <c r="AM22" s="97" t="str">
        <f aca="false">IF(AM21="","",VLOOKUP(AM21,'シフト記号表 (2)'!$C$6:$L$47,10,FALSE()))</f>
        <v/>
      </c>
      <c r="AN22" s="97" t="str">
        <f aca="false">IF(AN21="","",VLOOKUP(AN21,'シフト記号表 (2)'!$C$6:$L$47,10,FALSE()))</f>
        <v/>
      </c>
      <c r="AO22" s="97" t="str">
        <f aca="false">IF(AO21="","",VLOOKUP(AO21,'シフト記号表 (2)'!$C$6:$L$47,10,FALSE()))</f>
        <v/>
      </c>
      <c r="AP22" s="97" t="str">
        <f aca="false">IF(AP21="","",VLOOKUP(AP21,'シフト記号表 (2)'!$C$6:$L$47,10,FALSE()))</f>
        <v/>
      </c>
      <c r="AQ22" s="98" t="str">
        <f aca="false">IF(AQ21="","",VLOOKUP(AQ21,'シフト記号表 (2)'!$C$6:$L$47,10,FALSE()))</f>
        <v/>
      </c>
      <c r="AR22" s="96" t="str">
        <f aca="false">IF(AR21="","",VLOOKUP(AR21,'シフト記号表 (2)'!$C$6:$L$47,10,FALSE()))</f>
        <v/>
      </c>
      <c r="AS22" s="97" t="str">
        <f aca="false">IF(AS21="","",VLOOKUP(AS21,'シフト記号表 (2)'!$C$6:$L$47,10,FALSE()))</f>
        <v/>
      </c>
      <c r="AT22" s="97" t="str">
        <f aca="false">IF(AT21="","",VLOOKUP(AT21,'シフト記号表 (2)'!$C$6:$L$47,10,FALSE()))</f>
        <v/>
      </c>
      <c r="AU22" s="97" t="str">
        <f aca="false">IF(AU21="","",VLOOKUP(AU21,'シフト記号表 (2)'!$C$6:$L$47,10,FALSE()))</f>
        <v/>
      </c>
      <c r="AV22" s="97" t="str">
        <f aca="false">IF(AV21="","",VLOOKUP(AV21,'シフト記号表 (2)'!$C$6:$L$47,10,FALSE()))</f>
        <v/>
      </c>
      <c r="AW22" s="97" t="str">
        <f aca="false">IF(AW21="","",VLOOKUP(AW21,'シフト記号表 (2)'!$C$6:$L$47,10,FALSE()))</f>
        <v/>
      </c>
      <c r="AX22" s="98" t="str">
        <f aca="false">IF(AX21="","",VLOOKUP(AX21,'シフト記号表 (2)'!$C$6:$L$47,10,FALSE()))</f>
        <v/>
      </c>
      <c r="AY22" s="96" t="str">
        <f aca="false">IF(AY21="","",VLOOKUP(AY21,'シフト記号表 (2)'!$C$6:$L$47,10,FALSE()))</f>
        <v/>
      </c>
      <c r="AZ22" s="97" t="str">
        <f aca="false">IF(AZ21="","",VLOOKUP(AZ21,'シフト記号表 (2)'!$C$6:$L$47,10,FALSE()))</f>
        <v/>
      </c>
      <c r="BA22" s="97" t="str">
        <f aca="false">IF(BA21="","",VLOOKUP(BA21,'シフト記号表 (2)'!$C$6:$L$47,10,FALSE()))</f>
        <v/>
      </c>
      <c r="BB22" s="99" t="n">
        <f aca="false">IF($BE$3="４週",SUM(W22:AX22),IF($BE$3="暦月",SUM(W22:BA22),""))</f>
        <v>0</v>
      </c>
      <c r="BC22" s="99"/>
      <c r="BD22" s="100" t="n">
        <f aca="false">IF($BE$3="４週",BB22/4,IF($BE$3="暦月",(BB22/($BE$8/7)),""))</f>
        <v>0</v>
      </c>
      <c r="BE22" s="100"/>
      <c r="BF22" s="116"/>
      <c r="BG22" s="116"/>
      <c r="BH22" s="116"/>
      <c r="BI22" s="116"/>
      <c r="BJ22" s="116"/>
    </row>
    <row r="23" customFormat="false" ht="20.25" hidden="false" customHeight="true" outlineLevel="0" collapsed="false">
      <c r="B23" s="75" t="n">
        <f aca="false">B21+1</f>
        <v>4</v>
      </c>
      <c r="C23" s="101"/>
      <c r="D23" s="101"/>
      <c r="E23" s="444"/>
      <c r="F23" s="445"/>
      <c r="G23" s="444"/>
      <c r="H23" s="445"/>
      <c r="I23" s="104"/>
      <c r="J23" s="104"/>
      <c r="K23" s="105"/>
      <c r="L23" s="105"/>
      <c r="M23" s="105"/>
      <c r="N23" s="105"/>
      <c r="O23" s="106"/>
      <c r="P23" s="106"/>
      <c r="Q23" s="106"/>
      <c r="R23" s="106"/>
      <c r="S23" s="106"/>
      <c r="T23" s="451" t="s">
        <v>34</v>
      </c>
      <c r="U23" s="452"/>
      <c r="V23" s="453"/>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1"/>
      <c r="AU23" s="111"/>
      <c r="AV23" s="111"/>
      <c r="AW23" s="111"/>
      <c r="AX23" s="112"/>
      <c r="AY23" s="110"/>
      <c r="AZ23" s="111"/>
      <c r="BA23" s="113"/>
      <c r="BB23" s="114"/>
      <c r="BC23" s="114"/>
      <c r="BD23" s="115"/>
      <c r="BE23" s="115"/>
      <c r="BF23" s="116"/>
      <c r="BG23" s="116"/>
      <c r="BH23" s="116"/>
      <c r="BI23" s="116"/>
      <c r="BJ23" s="116"/>
    </row>
    <row r="24" customFormat="false" ht="20.25" hidden="false" customHeight="true" outlineLevel="0" collapsed="false">
      <c r="B24" s="75"/>
      <c r="C24" s="101"/>
      <c r="D24" s="101"/>
      <c r="E24" s="444"/>
      <c r="F24" s="445" t="n">
        <f aca="false">C23</f>
        <v>0</v>
      </c>
      <c r="G24" s="444"/>
      <c r="H24" s="445" t="n">
        <f aca="false">I23</f>
        <v>0</v>
      </c>
      <c r="I24" s="104"/>
      <c r="J24" s="104"/>
      <c r="K24" s="105"/>
      <c r="L24" s="105"/>
      <c r="M24" s="105"/>
      <c r="N24" s="105"/>
      <c r="O24" s="106"/>
      <c r="P24" s="106"/>
      <c r="Q24" s="106"/>
      <c r="R24" s="106"/>
      <c r="S24" s="106"/>
      <c r="T24" s="446" t="s">
        <v>35</v>
      </c>
      <c r="U24" s="447"/>
      <c r="V24" s="448"/>
      <c r="W24" s="96" t="str">
        <f aca="false">IF(W23="","",VLOOKUP(W23,'シフト記号表 (2)'!$C$6:$L$47,10,FALSE()))</f>
        <v/>
      </c>
      <c r="X24" s="97" t="str">
        <f aca="false">IF(X23="","",VLOOKUP(X23,'シフト記号表 (2)'!$C$6:$L$47,10,FALSE()))</f>
        <v/>
      </c>
      <c r="Y24" s="97" t="str">
        <f aca="false">IF(Y23="","",VLOOKUP(Y23,'シフト記号表 (2)'!$C$6:$L$47,10,FALSE()))</f>
        <v/>
      </c>
      <c r="Z24" s="97" t="str">
        <f aca="false">IF(Z23="","",VLOOKUP(Z23,'シフト記号表 (2)'!$C$6:$L$47,10,FALSE()))</f>
        <v/>
      </c>
      <c r="AA24" s="97" t="str">
        <f aca="false">IF(AA23="","",VLOOKUP(AA23,'シフト記号表 (2)'!$C$6:$L$47,10,FALSE()))</f>
        <v/>
      </c>
      <c r="AB24" s="97" t="str">
        <f aca="false">IF(AB23="","",VLOOKUP(AB23,'シフト記号表 (2)'!$C$6:$L$47,10,FALSE()))</f>
        <v/>
      </c>
      <c r="AC24" s="98" t="str">
        <f aca="false">IF(AC23="","",VLOOKUP(AC23,'シフト記号表 (2)'!$C$6:$L$47,10,FALSE()))</f>
        <v/>
      </c>
      <c r="AD24" s="96" t="str">
        <f aca="false">IF(AD23="","",VLOOKUP(AD23,'シフト記号表 (2)'!$C$6:$L$47,10,FALSE()))</f>
        <v/>
      </c>
      <c r="AE24" s="97" t="str">
        <f aca="false">IF(AE23="","",VLOOKUP(AE23,'シフト記号表 (2)'!$C$6:$L$47,10,FALSE()))</f>
        <v/>
      </c>
      <c r="AF24" s="97" t="str">
        <f aca="false">IF(AF23="","",VLOOKUP(AF23,'シフト記号表 (2)'!$C$6:$L$47,10,FALSE()))</f>
        <v/>
      </c>
      <c r="AG24" s="97" t="str">
        <f aca="false">IF(AG23="","",VLOOKUP(AG23,'シフト記号表 (2)'!$C$6:$L$47,10,FALSE()))</f>
        <v/>
      </c>
      <c r="AH24" s="97" t="str">
        <f aca="false">IF(AH23="","",VLOOKUP(AH23,'シフト記号表 (2)'!$C$6:$L$47,10,FALSE()))</f>
        <v/>
      </c>
      <c r="AI24" s="97" t="str">
        <f aca="false">IF(AI23="","",VLOOKUP(AI23,'シフト記号表 (2)'!$C$6:$L$47,10,FALSE()))</f>
        <v/>
      </c>
      <c r="AJ24" s="98" t="str">
        <f aca="false">IF(AJ23="","",VLOOKUP(AJ23,'シフト記号表 (2)'!$C$6:$L$47,10,FALSE()))</f>
        <v/>
      </c>
      <c r="AK24" s="96" t="str">
        <f aca="false">IF(AK23="","",VLOOKUP(AK23,'シフト記号表 (2)'!$C$6:$L$47,10,FALSE()))</f>
        <v/>
      </c>
      <c r="AL24" s="97" t="str">
        <f aca="false">IF(AL23="","",VLOOKUP(AL23,'シフト記号表 (2)'!$C$6:$L$47,10,FALSE()))</f>
        <v/>
      </c>
      <c r="AM24" s="97" t="str">
        <f aca="false">IF(AM23="","",VLOOKUP(AM23,'シフト記号表 (2)'!$C$6:$L$47,10,FALSE()))</f>
        <v/>
      </c>
      <c r="AN24" s="97" t="str">
        <f aca="false">IF(AN23="","",VLOOKUP(AN23,'シフト記号表 (2)'!$C$6:$L$47,10,FALSE()))</f>
        <v/>
      </c>
      <c r="AO24" s="97" t="str">
        <f aca="false">IF(AO23="","",VLOOKUP(AO23,'シフト記号表 (2)'!$C$6:$L$47,10,FALSE()))</f>
        <v/>
      </c>
      <c r="AP24" s="97" t="str">
        <f aca="false">IF(AP23="","",VLOOKUP(AP23,'シフト記号表 (2)'!$C$6:$L$47,10,FALSE()))</f>
        <v/>
      </c>
      <c r="AQ24" s="98" t="str">
        <f aca="false">IF(AQ23="","",VLOOKUP(AQ23,'シフト記号表 (2)'!$C$6:$L$47,10,FALSE()))</f>
        <v/>
      </c>
      <c r="AR24" s="96" t="str">
        <f aca="false">IF(AR23="","",VLOOKUP(AR23,'シフト記号表 (2)'!$C$6:$L$47,10,FALSE()))</f>
        <v/>
      </c>
      <c r="AS24" s="97" t="str">
        <f aca="false">IF(AS23="","",VLOOKUP(AS23,'シフト記号表 (2)'!$C$6:$L$47,10,FALSE()))</f>
        <v/>
      </c>
      <c r="AT24" s="97" t="str">
        <f aca="false">IF(AT23="","",VLOOKUP(AT23,'シフト記号表 (2)'!$C$6:$L$47,10,FALSE()))</f>
        <v/>
      </c>
      <c r="AU24" s="97" t="str">
        <f aca="false">IF(AU23="","",VLOOKUP(AU23,'シフト記号表 (2)'!$C$6:$L$47,10,FALSE()))</f>
        <v/>
      </c>
      <c r="AV24" s="97" t="str">
        <f aca="false">IF(AV23="","",VLOOKUP(AV23,'シフト記号表 (2)'!$C$6:$L$47,10,FALSE()))</f>
        <v/>
      </c>
      <c r="AW24" s="97" t="str">
        <f aca="false">IF(AW23="","",VLOOKUP(AW23,'シフト記号表 (2)'!$C$6:$L$47,10,FALSE()))</f>
        <v/>
      </c>
      <c r="AX24" s="98" t="str">
        <f aca="false">IF(AX23="","",VLOOKUP(AX23,'シフト記号表 (2)'!$C$6:$L$47,10,FALSE()))</f>
        <v/>
      </c>
      <c r="AY24" s="96" t="str">
        <f aca="false">IF(AY23="","",VLOOKUP(AY23,'シフト記号表 (2)'!$C$6:$L$47,10,FALSE()))</f>
        <v/>
      </c>
      <c r="AZ24" s="97" t="str">
        <f aca="false">IF(AZ23="","",VLOOKUP(AZ23,'シフト記号表 (2)'!$C$6:$L$47,10,FALSE()))</f>
        <v/>
      </c>
      <c r="BA24" s="97" t="str">
        <f aca="false">IF(BA23="","",VLOOKUP(BA23,'シフト記号表 (2)'!$C$6:$L$47,10,FALSE()))</f>
        <v/>
      </c>
      <c r="BB24" s="99" t="n">
        <f aca="false">IF($BE$3="４週",SUM(W24:AX24),IF($BE$3="暦月",SUM(W24:BA24),""))</f>
        <v>0</v>
      </c>
      <c r="BC24" s="99"/>
      <c r="BD24" s="100" t="n">
        <f aca="false">IF($BE$3="４週",BB24/4,IF($BE$3="暦月",(BB24/($BE$8/7)),""))</f>
        <v>0</v>
      </c>
      <c r="BE24" s="100"/>
      <c r="BF24" s="116"/>
      <c r="BG24" s="116"/>
      <c r="BH24" s="116"/>
      <c r="BI24" s="116"/>
      <c r="BJ24" s="116"/>
    </row>
    <row r="25" customFormat="false" ht="20.25" hidden="false" customHeight="true" outlineLevel="0" collapsed="false">
      <c r="B25" s="75" t="n">
        <f aca="false">B23+1</f>
        <v>5</v>
      </c>
      <c r="C25" s="101"/>
      <c r="D25" s="101"/>
      <c r="E25" s="444"/>
      <c r="F25" s="445"/>
      <c r="G25" s="444"/>
      <c r="H25" s="445"/>
      <c r="I25" s="104"/>
      <c r="J25" s="104"/>
      <c r="K25" s="105"/>
      <c r="L25" s="105"/>
      <c r="M25" s="105"/>
      <c r="N25" s="105"/>
      <c r="O25" s="106"/>
      <c r="P25" s="106"/>
      <c r="Q25" s="106"/>
      <c r="R25" s="106"/>
      <c r="S25" s="106"/>
      <c r="T25" s="451" t="s">
        <v>34</v>
      </c>
      <c r="U25" s="452"/>
      <c r="V25" s="453"/>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1"/>
      <c r="AU25" s="111"/>
      <c r="AV25" s="111"/>
      <c r="AW25" s="111"/>
      <c r="AX25" s="112"/>
      <c r="AY25" s="110"/>
      <c r="AZ25" s="111"/>
      <c r="BA25" s="113"/>
      <c r="BB25" s="114"/>
      <c r="BC25" s="114"/>
      <c r="BD25" s="115"/>
      <c r="BE25" s="115"/>
      <c r="BF25" s="116"/>
      <c r="BG25" s="116"/>
      <c r="BH25" s="116"/>
      <c r="BI25" s="116"/>
      <c r="BJ25" s="116"/>
    </row>
    <row r="26" customFormat="false" ht="20.25" hidden="false" customHeight="true" outlineLevel="0" collapsed="false">
      <c r="B26" s="75"/>
      <c r="C26" s="101"/>
      <c r="D26" s="101"/>
      <c r="E26" s="444"/>
      <c r="F26" s="445" t="n">
        <f aca="false">C25</f>
        <v>0</v>
      </c>
      <c r="G26" s="444"/>
      <c r="H26" s="445" t="n">
        <f aca="false">I25</f>
        <v>0</v>
      </c>
      <c r="I26" s="104"/>
      <c r="J26" s="104"/>
      <c r="K26" s="105"/>
      <c r="L26" s="105"/>
      <c r="M26" s="105"/>
      <c r="N26" s="105"/>
      <c r="O26" s="106"/>
      <c r="P26" s="106"/>
      <c r="Q26" s="106"/>
      <c r="R26" s="106"/>
      <c r="S26" s="106"/>
      <c r="T26" s="454" t="s">
        <v>35</v>
      </c>
      <c r="U26" s="455"/>
      <c r="V26" s="456"/>
      <c r="W26" s="96" t="str">
        <f aca="false">IF(W25="","",VLOOKUP(W25,'シフト記号表 (2)'!$C$6:$L$47,10,FALSE()))</f>
        <v/>
      </c>
      <c r="X26" s="97" t="str">
        <f aca="false">IF(X25="","",VLOOKUP(X25,'シフト記号表 (2)'!$C$6:$L$47,10,FALSE()))</f>
        <v/>
      </c>
      <c r="Y26" s="97" t="str">
        <f aca="false">IF(Y25="","",VLOOKUP(Y25,'シフト記号表 (2)'!$C$6:$L$47,10,FALSE()))</f>
        <v/>
      </c>
      <c r="Z26" s="97" t="str">
        <f aca="false">IF(Z25="","",VLOOKUP(Z25,'シフト記号表 (2)'!$C$6:$L$47,10,FALSE()))</f>
        <v/>
      </c>
      <c r="AA26" s="97" t="str">
        <f aca="false">IF(AA25="","",VLOOKUP(AA25,'シフト記号表 (2)'!$C$6:$L$47,10,FALSE()))</f>
        <v/>
      </c>
      <c r="AB26" s="97" t="str">
        <f aca="false">IF(AB25="","",VLOOKUP(AB25,'シフト記号表 (2)'!$C$6:$L$47,10,FALSE()))</f>
        <v/>
      </c>
      <c r="AC26" s="98" t="str">
        <f aca="false">IF(AC25="","",VLOOKUP(AC25,'シフト記号表 (2)'!$C$6:$L$47,10,FALSE()))</f>
        <v/>
      </c>
      <c r="AD26" s="96" t="str">
        <f aca="false">IF(AD25="","",VLOOKUP(AD25,'シフト記号表 (2)'!$C$6:$L$47,10,FALSE()))</f>
        <v/>
      </c>
      <c r="AE26" s="97" t="str">
        <f aca="false">IF(AE25="","",VLOOKUP(AE25,'シフト記号表 (2)'!$C$6:$L$47,10,FALSE()))</f>
        <v/>
      </c>
      <c r="AF26" s="97" t="str">
        <f aca="false">IF(AF25="","",VLOOKUP(AF25,'シフト記号表 (2)'!$C$6:$L$47,10,FALSE()))</f>
        <v/>
      </c>
      <c r="AG26" s="97" t="str">
        <f aca="false">IF(AG25="","",VLOOKUP(AG25,'シフト記号表 (2)'!$C$6:$L$47,10,FALSE()))</f>
        <v/>
      </c>
      <c r="AH26" s="97" t="str">
        <f aca="false">IF(AH25="","",VLOOKUP(AH25,'シフト記号表 (2)'!$C$6:$L$47,10,FALSE()))</f>
        <v/>
      </c>
      <c r="AI26" s="97" t="str">
        <f aca="false">IF(AI25="","",VLOOKUP(AI25,'シフト記号表 (2)'!$C$6:$L$47,10,FALSE()))</f>
        <v/>
      </c>
      <c r="AJ26" s="98" t="str">
        <f aca="false">IF(AJ25="","",VLOOKUP(AJ25,'シフト記号表 (2)'!$C$6:$L$47,10,FALSE()))</f>
        <v/>
      </c>
      <c r="AK26" s="96" t="str">
        <f aca="false">IF(AK25="","",VLOOKUP(AK25,'シフト記号表 (2)'!$C$6:$L$47,10,FALSE()))</f>
        <v/>
      </c>
      <c r="AL26" s="97" t="str">
        <f aca="false">IF(AL25="","",VLOOKUP(AL25,'シフト記号表 (2)'!$C$6:$L$47,10,FALSE()))</f>
        <v/>
      </c>
      <c r="AM26" s="97" t="str">
        <f aca="false">IF(AM25="","",VLOOKUP(AM25,'シフト記号表 (2)'!$C$6:$L$47,10,FALSE()))</f>
        <v/>
      </c>
      <c r="AN26" s="97" t="str">
        <f aca="false">IF(AN25="","",VLOOKUP(AN25,'シフト記号表 (2)'!$C$6:$L$47,10,FALSE()))</f>
        <v/>
      </c>
      <c r="AO26" s="97" t="str">
        <f aca="false">IF(AO25="","",VLOOKUP(AO25,'シフト記号表 (2)'!$C$6:$L$47,10,FALSE()))</f>
        <v/>
      </c>
      <c r="AP26" s="97" t="str">
        <f aca="false">IF(AP25="","",VLOOKUP(AP25,'シフト記号表 (2)'!$C$6:$L$47,10,FALSE()))</f>
        <v/>
      </c>
      <c r="AQ26" s="98" t="str">
        <f aca="false">IF(AQ25="","",VLOOKUP(AQ25,'シフト記号表 (2)'!$C$6:$L$47,10,FALSE()))</f>
        <v/>
      </c>
      <c r="AR26" s="96" t="str">
        <f aca="false">IF(AR25="","",VLOOKUP(AR25,'シフト記号表 (2)'!$C$6:$L$47,10,FALSE()))</f>
        <v/>
      </c>
      <c r="AS26" s="97" t="str">
        <f aca="false">IF(AS25="","",VLOOKUP(AS25,'シフト記号表 (2)'!$C$6:$L$47,10,FALSE()))</f>
        <v/>
      </c>
      <c r="AT26" s="97" t="str">
        <f aca="false">IF(AT25="","",VLOOKUP(AT25,'シフト記号表 (2)'!$C$6:$L$47,10,FALSE()))</f>
        <v/>
      </c>
      <c r="AU26" s="97" t="str">
        <f aca="false">IF(AU25="","",VLOOKUP(AU25,'シフト記号表 (2)'!$C$6:$L$47,10,FALSE()))</f>
        <v/>
      </c>
      <c r="AV26" s="97" t="str">
        <f aca="false">IF(AV25="","",VLOOKUP(AV25,'シフト記号表 (2)'!$C$6:$L$47,10,FALSE()))</f>
        <v/>
      </c>
      <c r="AW26" s="97" t="str">
        <f aca="false">IF(AW25="","",VLOOKUP(AW25,'シフト記号表 (2)'!$C$6:$L$47,10,FALSE()))</f>
        <v/>
      </c>
      <c r="AX26" s="98" t="str">
        <f aca="false">IF(AX25="","",VLOOKUP(AX25,'シフト記号表 (2)'!$C$6:$L$47,10,FALSE()))</f>
        <v/>
      </c>
      <c r="AY26" s="96" t="str">
        <f aca="false">IF(AY25="","",VLOOKUP(AY25,'シフト記号表 (2)'!$C$6:$L$47,10,FALSE()))</f>
        <v/>
      </c>
      <c r="AZ26" s="97" t="str">
        <f aca="false">IF(AZ25="","",VLOOKUP(AZ25,'シフト記号表 (2)'!$C$6:$L$47,10,FALSE()))</f>
        <v/>
      </c>
      <c r="BA26" s="97" t="str">
        <f aca="false">IF(BA25="","",VLOOKUP(BA25,'シフト記号表 (2)'!$C$6:$L$47,10,FALSE()))</f>
        <v/>
      </c>
      <c r="BB26" s="99" t="n">
        <f aca="false">IF($BE$3="４週",SUM(W26:AX26),IF($BE$3="暦月",SUM(W26:BA26),""))</f>
        <v>0</v>
      </c>
      <c r="BC26" s="99"/>
      <c r="BD26" s="100" t="n">
        <f aca="false">IF($BE$3="４週",BB26/4,IF($BE$3="暦月",(BB26/($BE$8/7)),""))</f>
        <v>0</v>
      </c>
      <c r="BE26" s="100"/>
      <c r="BF26" s="116"/>
      <c r="BG26" s="116"/>
      <c r="BH26" s="116"/>
      <c r="BI26" s="116"/>
      <c r="BJ26" s="116"/>
    </row>
    <row r="27" customFormat="false" ht="20.25" hidden="false" customHeight="true" outlineLevel="0" collapsed="false">
      <c r="B27" s="75" t="n">
        <f aca="false">B25+1</f>
        <v>6</v>
      </c>
      <c r="C27" s="101"/>
      <c r="D27" s="101"/>
      <c r="E27" s="444"/>
      <c r="F27" s="445"/>
      <c r="G27" s="444"/>
      <c r="H27" s="445"/>
      <c r="I27" s="104"/>
      <c r="J27" s="104"/>
      <c r="K27" s="105"/>
      <c r="L27" s="105"/>
      <c r="M27" s="105"/>
      <c r="N27" s="105"/>
      <c r="O27" s="106"/>
      <c r="P27" s="106"/>
      <c r="Q27" s="106"/>
      <c r="R27" s="106"/>
      <c r="S27" s="106"/>
      <c r="T27" s="457" t="s">
        <v>34</v>
      </c>
      <c r="V27" s="458"/>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1"/>
      <c r="AU27" s="111"/>
      <c r="AV27" s="111"/>
      <c r="AW27" s="111"/>
      <c r="AX27" s="112"/>
      <c r="AY27" s="110"/>
      <c r="AZ27" s="111"/>
      <c r="BA27" s="113"/>
      <c r="BB27" s="114"/>
      <c r="BC27" s="114"/>
      <c r="BD27" s="115"/>
      <c r="BE27" s="115"/>
      <c r="BF27" s="116"/>
      <c r="BG27" s="116"/>
      <c r="BH27" s="116"/>
      <c r="BI27" s="116"/>
      <c r="BJ27" s="116"/>
    </row>
    <row r="28" customFormat="false" ht="20.25" hidden="false" customHeight="true" outlineLevel="0" collapsed="false">
      <c r="B28" s="75"/>
      <c r="C28" s="101"/>
      <c r="D28" s="101"/>
      <c r="E28" s="444"/>
      <c r="F28" s="445" t="n">
        <f aca="false">C27</f>
        <v>0</v>
      </c>
      <c r="G28" s="444"/>
      <c r="H28" s="445" t="n">
        <f aca="false">I27</f>
        <v>0</v>
      </c>
      <c r="I28" s="104"/>
      <c r="J28" s="104"/>
      <c r="K28" s="105"/>
      <c r="L28" s="105"/>
      <c r="M28" s="105"/>
      <c r="N28" s="105"/>
      <c r="O28" s="106"/>
      <c r="P28" s="106"/>
      <c r="Q28" s="106"/>
      <c r="R28" s="106"/>
      <c r="S28" s="106"/>
      <c r="T28" s="446" t="s">
        <v>35</v>
      </c>
      <c r="U28" s="447"/>
      <c r="V28" s="448"/>
      <c r="W28" s="96" t="str">
        <f aca="false">IF(W27="","",VLOOKUP(W27,'シフト記号表 (2)'!$C$6:$L$47,10,FALSE()))</f>
        <v/>
      </c>
      <c r="X28" s="97" t="str">
        <f aca="false">IF(X27="","",VLOOKUP(X27,'シフト記号表 (2)'!$C$6:$L$47,10,FALSE()))</f>
        <v/>
      </c>
      <c r="Y28" s="97" t="str">
        <f aca="false">IF(Y27="","",VLOOKUP(Y27,'シフト記号表 (2)'!$C$6:$L$47,10,FALSE()))</f>
        <v/>
      </c>
      <c r="Z28" s="97" t="str">
        <f aca="false">IF(Z27="","",VLOOKUP(Z27,'シフト記号表 (2)'!$C$6:$L$47,10,FALSE()))</f>
        <v/>
      </c>
      <c r="AA28" s="97" t="str">
        <f aca="false">IF(AA27="","",VLOOKUP(AA27,'シフト記号表 (2)'!$C$6:$L$47,10,FALSE()))</f>
        <v/>
      </c>
      <c r="AB28" s="97" t="str">
        <f aca="false">IF(AB27="","",VLOOKUP(AB27,'シフト記号表 (2)'!$C$6:$L$47,10,FALSE()))</f>
        <v/>
      </c>
      <c r="AC28" s="98" t="str">
        <f aca="false">IF(AC27="","",VLOOKUP(AC27,'シフト記号表 (2)'!$C$6:$L$47,10,FALSE()))</f>
        <v/>
      </c>
      <c r="AD28" s="96" t="str">
        <f aca="false">IF(AD27="","",VLOOKUP(AD27,'シフト記号表 (2)'!$C$6:$L$47,10,FALSE()))</f>
        <v/>
      </c>
      <c r="AE28" s="97" t="str">
        <f aca="false">IF(AE27="","",VLOOKUP(AE27,'シフト記号表 (2)'!$C$6:$L$47,10,FALSE()))</f>
        <v/>
      </c>
      <c r="AF28" s="97" t="str">
        <f aca="false">IF(AF27="","",VLOOKUP(AF27,'シフト記号表 (2)'!$C$6:$L$47,10,FALSE()))</f>
        <v/>
      </c>
      <c r="AG28" s="97" t="str">
        <f aca="false">IF(AG27="","",VLOOKUP(AG27,'シフト記号表 (2)'!$C$6:$L$47,10,FALSE()))</f>
        <v/>
      </c>
      <c r="AH28" s="97" t="str">
        <f aca="false">IF(AH27="","",VLOOKUP(AH27,'シフト記号表 (2)'!$C$6:$L$47,10,FALSE()))</f>
        <v/>
      </c>
      <c r="AI28" s="97" t="str">
        <f aca="false">IF(AI27="","",VLOOKUP(AI27,'シフト記号表 (2)'!$C$6:$L$47,10,FALSE()))</f>
        <v/>
      </c>
      <c r="AJ28" s="98" t="str">
        <f aca="false">IF(AJ27="","",VLOOKUP(AJ27,'シフト記号表 (2)'!$C$6:$L$47,10,FALSE()))</f>
        <v/>
      </c>
      <c r="AK28" s="96" t="str">
        <f aca="false">IF(AK27="","",VLOOKUP(AK27,'シフト記号表 (2)'!$C$6:$L$47,10,FALSE()))</f>
        <v/>
      </c>
      <c r="AL28" s="97" t="str">
        <f aca="false">IF(AL27="","",VLOOKUP(AL27,'シフト記号表 (2)'!$C$6:$L$47,10,FALSE()))</f>
        <v/>
      </c>
      <c r="AM28" s="97" t="str">
        <f aca="false">IF(AM27="","",VLOOKUP(AM27,'シフト記号表 (2)'!$C$6:$L$47,10,FALSE()))</f>
        <v/>
      </c>
      <c r="AN28" s="97" t="str">
        <f aca="false">IF(AN27="","",VLOOKUP(AN27,'シフト記号表 (2)'!$C$6:$L$47,10,FALSE()))</f>
        <v/>
      </c>
      <c r="AO28" s="97" t="str">
        <f aca="false">IF(AO27="","",VLOOKUP(AO27,'シフト記号表 (2)'!$C$6:$L$47,10,FALSE()))</f>
        <v/>
      </c>
      <c r="AP28" s="97" t="str">
        <f aca="false">IF(AP27="","",VLOOKUP(AP27,'シフト記号表 (2)'!$C$6:$L$47,10,FALSE()))</f>
        <v/>
      </c>
      <c r="AQ28" s="98" t="str">
        <f aca="false">IF(AQ27="","",VLOOKUP(AQ27,'シフト記号表 (2)'!$C$6:$L$47,10,FALSE()))</f>
        <v/>
      </c>
      <c r="AR28" s="96" t="str">
        <f aca="false">IF(AR27="","",VLOOKUP(AR27,'シフト記号表 (2)'!$C$6:$L$47,10,FALSE()))</f>
        <v/>
      </c>
      <c r="AS28" s="97" t="str">
        <f aca="false">IF(AS27="","",VLOOKUP(AS27,'シフト記号表 (2)'!$C$6:$L$47,10,FALSE()))</f>
        <v/>
      </c>
      <c r="AT28" s="97" t="str">
        <f aca="false">IF(AT27="","",VLOOKUP(AT27,'シフト記号表 (2)'!$C$6:$L$47,10,FALSE()))</f>
        <v/>
      </c>
      <c r="AU28" s="97" t="str">
        <f aca="false">IF(AU27="","",VLOOKUP(AU27,'シフト記号表 (2)'!$C$6:$L$47,10,FALSE()))</f>
        <v/>
      </c>
      <c r="AV28" s="97" t="str">
        <f aca="false">IF(AV27="","",VLOOKUP(AV27,'シフト記号表 (2)'!$C$6:$L$47,10,FALSE()))</f>
        <v/>
      </c>
      <c r="AW28" s="97" t="str">
        <f aca="false">IF(AW27="","",VLOOKUP(AW27,'シフト記号表 (2)'!$C$6:$L$47,10,FALSE()))</f>
        <v/>
      </c>
      <c r="AX28" s="98" t="str">
        <f aca="false">IF(AX27="","",VLOOKUP(AX27,'シフト記号表 (2)'!$C$6:$L$47,10,FALSE()))</f>
        <v/>
      </c>
      <c r="AY28" s="96" t="str">
        <f aca="false">IF(AY27="","",VLOOKUP(AY27,'シフト記号表 (2)'!$C$6:$L$47,10,FALSE()))</f>
        <v/>
      </c>
      <c r="AZ28" s="97" t="str">
        <f aca="false">IF(AZ27="","",VLOOKUP(AZ27,'シフト記号表 (2)'!$C$6:$L$47,10,FALSE()))</f>
        <v/>
      </c>
      <c r="BA28" s="97" t="str">
        <f aca="false">IF(BA27="","",VLOOKUP(BA27,'シフト記号表 (2)'!$C$6:$L$47,10,FALSE()))</f>
        <v/>
      </c>
      <c r="BB28" s="99" t="n">
        <f aca="false">IF($BE$3="４週",SUM(W28:AX28),IF($BE$3="暦月",SUM(W28:BA28),""))</f>
        <v>0</v>
      </c>
      <c r="BC28" s="99"/>
      <c r="BD28" s="100" t="n">
        <f aca="false">IF($BE$3="４週",BB28/4,IF($BE$3="暦月",(BB28/($BE$8/7)),""))</f>
        <v>0</v>
      </c>
      <c r="BE28" s="100"/>
      <c r="BF28" s="116"/>
      <c r="BG28" s="116"/>
      <c r="BH28" s="116"/>
      <c r="BI28" s="116"/>
      <c r="BJ28" s="116"/>
    </row>
    <row r="29" customFormat="false" ht="20.25" hidden="false" customHeight="true" outlineLevel="0" collapsed="false">
      <c r="B29" s="75" t="n">
        <f aca="false">B27+1</f>
        <v>7</v>
      </c>
      <c r="C29" s="101"/>
      <c r="D29" s="101"/>
      <c r="E29" s="444"/>
      <c r="F29" s="445"/>
      <c r="G29" s="444"/>
      <c r="H29" s="445"/>
      <c r="I29" s="104"/>
      <c r="J29" s="104"/>
      <c r="K29" s="105"/>
      <c r="L29" s="105"/>
      <c r="M29" s="105"/>
      <c r="N29" s="105"/>
      <c r="O29" s="106"/>
      <c r="P29" s="106"/>
      <c r="Q29" s="106"/>
      <c r="R29" s="106"/>
      <c r="S29" s="106"/>
      <c r="T29" s="451" t="s">
        <v>34</v>
      </c>
      <c r="U29" s="452"/>
      <c r="V29" s="453"/>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1"/>
      <c r="AU29" s="111"/>
      <c r="AV29" s="111"/>
      <c r="AW29" s="111"/>
      <c r="AX29" s="112"/>
      <c r="AY29" s="110"/>
      <c r="AZ29" s="111"/>
      <c r="BA29" s="113"/>
      <c r="BB29" s="114"/>
      <c r="BC29" s="114"/>
      <c r="BD29" s="115"/>
      <c r="BE29" s="115"/>
      <c r="BF29" s="116"/>
      <c r="BG29" s="116"/>
      <c r="BH29" s="116"/>
      <c r="BI29" s="116"/>
      <c r="BJ29" s="116"/>
    </row>
    <row r="30" customFormat="false" ht="20.25" hidden="false" customHeight="true" outlineLevel="0" collapsed="false">
      <c r="B30" s="75"/>
      <c r="C30" s="101"/>
      <c r="D30" s="101"/>
      <c r="E30" s="444"/>
      <c r="F30" s="445" t="n">
        <f aca="false">C29</f>
        <v>0</v>
      </c>
      <c r="G30" s="444"/>
      <c r="H30" s="445" t="n">
        <f aca="false">I29</f>
        <v>0</v>
      </c>
      <c r="I30" s="104"/>
      <c r="J30" s="104"/>
      <c r="K30" s="105"/>
      <c r="L30" s="105"/>
      <c r="M30" s="105"/>
      <c r="N30" s="105"/>
      <c r="O30" s="106"/>
      <c r="P30" s="106"/>
      <c r="Q30" s="106"/>
      <c r="R30" s="106"/>
      <c r="S30" s="106"/>
      <c r="T30" s="446" t="s">
        <v>35</v>
      </c>
      <c r="U30" s="447"/>
      <c r="V30" s="448"/>
      <c r="W30" s="96" t="str">
        <f aca="false">IF(W29="","",VLOOKUP(W29,'シフト記号表 (2)'!$C$6:$L$47,10,FALSE()))</f>
        <v/>
      </c>
      <c r="X30" s="97" t="str">
        <f aca="false">IF(X29="","",VLOOKUP(X29,'シフト記号表 (2)'!$C$6:$L$47,10,FALSE()))</f>
        <v/>
      </c>
      <c r="Y30" s="97" t="str">
        <f aca="false">IF(Y29="","",VLOOKUP(Y29,'シフト記号表 (2)'!$C$6:$L$47,10,FALSE()))</f>
        <v/>
      </c>
      <c r="Z30" s="97" t="str">
        <f aca="false">IF(Z29="","",VLOOKUP(Z29,'シフト記号表 (2)'!$C$6:$L$47,10,FALSE()))</f>
        <v/>
      </c>
      <c r="AA30" s="97" t="str">
        <f aca="false">IF(AA29="","",VLOOKUP(AA29,'シフト記号表 (2)'!$C$6:$L$47,10,FALSE()))</f>
        <v/>
      </c>
      <c r="AB30" s="97" t="str">
        <f aca="false">IF(AB29="","",VLOOKUP(AB29,'シフト記号表 (2)'!$C$6:$L$47,10,FALSE()))</f>
        <v/>
      </c>
      <c r="AC30" s="98" t="str">
        <f aca="false">IF(AC29="","",VLOOKUP(AC29,'シフト記号表 (2)'!$C$6:$L$47,10,FALSE()))</f>
        <v/>
      </c>
      <c r="AD30" s="96" t="str">
        <f aca="false">IF(AD29="","",VLOOKUP(AD29,'シフト記号表 (2)'!$C$6:$L$47,10,FALSE()))</f>
        <v/>
      </c>
      <c r="AE30" s="97" t="str">
        <f aca="false">IF(AE29="","",VLOOKUP(AE29,'シフト記号表 (2)'!$C$6:$L$47,10,FALSE()))</f>
        <v/>
      </c>
      <c r="AF30" s="97" t="str">
        <f aca="false">IF(AF29="","",VLOOKUP(AF29,'シフト記号表 (2)'!$C$6:$L$47,10,FALSE()))</f>
        <v/>
      </c>
      <c r="AG30" s="97" t="str">
        <f aca="false">IF(AG29="","",VLOOKUP(AG29,'シフト記号表 (2)'!$C$6:$L$47,10,FALSE()))</f>
        <v/>
      </c>
      <c r="AH30" s="97" t="str">
        <f aca="false">IF(AH29="","",VLOOKUP(AH29,'シフト記号表 (2)'!$C$6:$L$47,10,FALSE()))</f>
        <v/>
      </c>
      <c r="AI30" s="97" t="str">
        <f aca="false">IF(AI29="","",VLOOKUP(AI29,'シフト記号表 (2)'!$C$6:$L$47,10,FALSE()))</f>
        <v/>
      </c>
      <c r="AJ30" s="98" t="str">
        <f aca="false">IF(AJ29="","",VLOOKUP(AJ29,'シフト記号表 (2)'!$C$6:$L$47,10,FALSE()))</f>
        <v/>
      </c>
      <c r="AK30" s="96" t="str">
        <f aca="false">IF(AK29="","",VLOOKUP(AK29,'シフト記号表 (2)'!$C$6:$L$47,10,FALSE()))</f>
        <v/>
      </c>
      <c r="AL30" s="97" t="str">
        <f aca="false">IF(AL29="","",VLOOKUP(AL29,'シフト記号表 (2)'!$C$6:$L$47,10,FALSE()))</f>
        <v/>
      </c>
      <c r="AM30" s="97" t="str">
        <f aca="false">IF(AM29="","",VLOOKUP(AM29,'シフト記号表 (2)'!$C$6:$L$47,10,FALSE()))</f>
        <v/>
      </c>
      <c r="AN30" s="97" t="str">
        <f aca="false">IF(AN29="","",VLOOKUP(AN29,'シフト記号表 (2)'!$C$6:$L$47,10,FALSE()))</f>
        <v/>
      </c>
      <c r="AO30" s="97" t="str">
        <f aca="false">IF(AO29="","",VLOOKUP(AO29,'シフト記号表 (2)'!$C$6:$L$47,10,FALSE()))</f>
        <v/>
      </c>
      <c r="AP30" s="97" t="str">
        <f aca="false">IF(AP29="","",VLOOKUP(AP29,'シフト記号表 (2)'!$C$6:$L$47,10,FALSE()))</f>
        <v/>
      </c>
      <c r="AQ30" s="98" t="str">
        <f aca="false">IF(AQ29="","",VLOOKUP(AQ29,'シフト記号表 (2)'!$C$6:$L$47,10,FALSE()))</f>
        <v/>
      </c>
      <c r="AR30" s="96" t="str">
        <f aca="false">IF(AR29="","",VLOOKUP(AR29,'シフト記号表 (2)'!$C$6:$L$47,10,FALSE()))</f>
        <v/>
      </c>
      <c r="AS30" s="97" t="str">
        <f aca="false">IF(AS29="","",VLOOKUP(AS29,'シフト記号表 (2)'!$C$6:$L$47,10,FALSE()))</f>
        <v/>
      </c>
      <c r="AT30" s="97" t="str">
        <f aca="false">IF(AT29="","",VLOOKUP(AT29,'シフト記号表 (2)'!$C$6:$L$47,10,FALSE()))</f>
        <v/>
      </c>
      <c r="AU30" s="97" t="str">
        <f aca="false">IF(AU29="","",VLOOKUP(AU29,'シフト記号表 (2)'!$C$6:$L$47,10,FALSE()))</f>
        <v/>
      </c>
      <c r="AV30" s="97" t="str">
        <f aca="false">IF(AV29="","",VLOOKUP(AV29,'シフト記号表 (2)'!$C$6:$L$47,10,FALSE()))</f>
        <v/>
      </c>
      <c r="AW30" s="97" t="str">
        <f aca="false">IF(AW29="","",VLOOKUP(AW29,'シフト記号表 (2)'!$C$6:$L$47,10,FALSE()))</f>
        <v/>
      </c>
      <c r="AX30" s="98" t="str">
        <f aca="false">IF(AX29="","",VLOOKUP(AX29,'シフト記号表 (2)'!$C$6:$L$47,10,FALSE()))</f>
        <v/>
      </c>
      <c r="AY30" s="96" t="str">
        <f aca="false">IF(AY29="","",VLOOKUP(AY29,'シフト記号表 (2)'!$C$6:$L$47,10,FALSE()))</f>
        <v/>
      </c>
      <c r="AZ30" s="97" t="str">
        <f aca="false">IF(AZ29="","",VLOOKUP(AZ29,'シフト記号表 (2)'!$C$6:$L$47,10,FALSE()))</f>
        <v/>
      </c>
      <c r="BA30" s="97" t="str">
        <f aca="false">IF(BA29="","",VLOOKUP(BA29,'シフト記号表 (2)'!$C$6:$L$47,10,FALSE()))</f>
        <v/>
      </c>
      <c r="BB30" s="99" t="n">
        <f aca="false">IF($BE$3="４週",SUM(W30:AX30),IF($BE$3="暦月",SUM(W30:BA30),""))</f>
        <v>0</v>
      </c>
      <c r="BC30" s="99"/>
      <c r="BD30" s="100" t="n">
        <f aca="false">IF($BE$3="４週",BB30/4,IF($BE$3="暦月",(BB30/($BE$8/7)),""))</f>
        <v>0</v>
      </c>
      <c r="BE30" s="100"/>
      <c r="BF30" s="116"/>
      <c r="BG30" s="116"/>
      <c r="BH30" s="116"/>
      <c r="BI30" s="116"/>
      <c r="BJ30" s="116"/>
    </row>
    <row r="31" customFormat="false" ht="20.25" hidden="false" customHeight="true" outlineLevel="0" collapsed="false">
      <c r="B31" s="75" t="n">
        <f aca="false">B29+1</f>
        <v>8</v>
      </c>
      <c r="C31" s="101"/>
      <c r="D31" s="101"/>
      <c r="E31" s="444"/>
      <c r="F31" s="445"/>
      <c r="G31" s="444"/>
      <c r="H31" s="445"/>
      <c r="I31" s="104"/>
      <c r="J31" s="104"/>
      <c r="K31" s="105"/>
      <c r="L31" s="105"/>
      <c r="M31" s="105"/>
      <c r="N31" s="105"/>
      <c r="O31" s="106"/>
      <c r="P31" s="106"/>
      <c r="Q31" s="106"/>
      <c r="R31" s="106"/>
      <c r="S31" s="106"/>
      <c r="T31" s="451" t="s">
        <v>34</v>
      </c>
      <c r="U31" s="452"/>
      <c r="V31" s="453"/>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1"/>
      <c r="AU31" s="111"/>
      <c r="AV31" s="111"/>
      <c r="AW31" s="111"/>
      <c r="AX31" s="112"/>
      <c r="AY31" s="110"/>
      <c r="AZ31" s="111"/>
      <c r="BA31" s="113"/>
      <c r="BB31" s="114"/>
      <c r="BC31" s="114"/>
      <c r="BD31" s="115"/>
      <c r="BE31" s="115"/>
      <c r="BF31" s="116"/>
      <c r="BG31" s="116"/>
      <c r="BH31" s="116"/>
      <c r="BI31" s="116"/>
      <c r="BJ31" s="116"/>
    </row>
    <row r="32" customFormat="false" ht="20.25" hidden="false" customHeight="true" outlineLevel="0" collapsed="false">
      <c r="B32" s="75"/>
      <c r="C32" s="101"/>
      <c r="D32" s="101"/>
      <c r="E32" s="444"/>
      <c r="F32" s="445" t="n">
        <f aca="false">C31</f>
        <v>0</v>
      </c>
      <c r="G32" s="444"/>
      <c r="H32" s="445" t="n">
        <f aca="false">I31</f>
        <v>0</v>
      </c>
      <c r="I32" s="104"/>
      <c r="J32" s="104"/>
      <c r="K32" s="105"/>
      <c r="L32" s="105"/>
      <c r="M32" s="105"/>
      <c r="N32" s="105"/>
      <c r="O32" s="106"/>
      <c r="P32" s="106"/>
      <c r="Q32" s="106"/>
      <c r="R32" s="106"/>
      <c r="S32" s="106"/>
      <c r="T32" s="446" t="s">
        <v>35</v>
      </c>
      <c r="U32" s="447"/>
      <c r="V32" s="448"/>
      <c r="W32" s="96" t="str">
        <f aca="false">IF(W31="","",VLOOKUP(W31,'シフト記号表 (2)'!$C$6:$L$47,10,FALSE()))</f>
        <v/>
      </c>
      <c r="X32" s="97" t="str">
        <f aca="false">IF(X31="","",VLOOKUP(X31,'シフト記号表 (2)'!$C$6:$L$47,10,FALSE()))</f>
        <v/>
      </c>
      <c r="Y32" s="97" t="str">
        <f aca="false">IF(Y31="","",VLOOKUP(Y31,'シフト記号表 (2)'!$C$6:$L$47,10,FALSE()))</f>
        <v/>
      </c>
      <c r="Z32" s="97" t="str">
        <f aca="false">IF(Z31="","",VLOOKUP(Z31,'シフト記号表 (2)'!$C$6:$L$47,10,FALSE()))</f>
        <v/>
      </c>
      <c r="AA32" s="97" t="str">
        <f aca="false">IF(AA31="","",VLOOKUP(AA31,'シフト記号表 (2)'!$C$6:$L$47,10,FALSE()))</f>
        <v/>
      </c>
      <c r="AB32" s="97" t="str">
        <f aca="false">IF(AB31="","",VLOOKUP(AB31,'シフト記号表 (2)'!$C$6:$L$47,10,FALSE()))</f>
        <v/>
      </c>
      <c r="AC32" s="98" t="str">
        <f aca="false">IF(AC31="","",VLOOKUP(AC31,'シフト記号表 (2)'!$C$6:$L$47,10,FALSE()))</f>
        <v/>
      </c>
      <c r="AD32" s="96" t="str">
        <f aca="false">IF(AD31="","",VLOOKUP(AD31,'シフト記号表 (2)'!$C$6:$L$47,10,FALSE()))</f>
        <v/>
      </c>
      <c r="AE32" s="97" t="str">
        <f aca="false">IF(AE31="","",VLOOKUP(AE31,'シフト記号表 (2)'!$C$6:$L$47,10,FALSE()))</f>
        <v/>
      </c>
      <c r="AF32" s="97" t="str">
        <f aca="false">IF(AF31="","",VLOOKUP(AF31,'シフト記号表 (2)'!$C$6:$L$47,10,FALSE()))</f>
        <v/>
      </c>
      <c r="AG32" s="97" t="str">
        <f aca="false">IF(AG31="","",VLOOKUP(AG31,'シフト記号表 (2)'!$C$6:$L$47,10,FALSE()))</f>
        <v/>
      </c>
      <c r="AH32" s="97" t="str">
        <f aca="false">IF(AH31="","",VLOOKUP(AH31,'シフト記号表 (2)'!$C$6:$L$47,10,FALSE()))</f>
        <v/>
      </c>
      <c r="AI32" s="97" t="str">
        <f aca="false">IF(AI31="","",VLOOKUP(AI31,'シフト記号表 (2)'!$C$6:$L$47,10,FALSE()))</f>
        <v/>
      </c>
      <c r="AJ32" s="98" t="str">
        <f aca="false">IF(AJ31="","",VLOOKUP(AJ31,'シフト記号表 (2)'!$C$6:$L$47,10,FALSE()))</f>
        <v/>
      </c>
      <c r="AK32" s="96" t="str">
        <f aca="false">IF(AK31="","",VLOOKUP(AK31,'シフト記号表 (2)'!$C$6:$L$47,10,FALSE()))</f>
        <v/>
      </c>
      <c r="AL32" s="97" t="str">
        <f aca="false">IF(AL31="","",VLOOKUP(AL31,'シフト記号表 (2)'!$C$6:$L$47,10,FALSE()))</f>
        <v/>
      </c>
      <c r="AM32" s="97" t="str">
        <f aca="false">IF(AM31="","",VLOOKUP(AM31,'シフト記号表 (2)'!$C$6:$L$47,10,FALSE()))</f>
        <v/>
      </c>
      <c r="AN32" s="97" t="str">
        <f aca="false">IF(AN31="","",VLOOKUP(AN31,'シフト記号表 (2)'!$C$6:$L$47,10,FALSE()))</f>
        <v/>
      </c>
      <c r="AO32" s="97" t="str">
        <f aca="false">IF(AO31="","",VLOOKUP(AO31,'シフト記号表 (2)'!$C$6:$L$47,10,FALSE()))</f>
        <v/>
      </c>
      <c r="AP32" s="97" t="str">
        <f aca="false">IF(AP31="","",VLOOKUP(AP31,'シフト記号表 (2)'!$C$6:$L$47,10,FALSE()))</f>
        <v/>
      </c>
      <c r="AQ32" s="98" t="str">
        <f aca="false">IF(AQ31="","",VLOOKUP(AQ31,'シフト記号表 (2)'!$C$6:$L$47,10,FALSE()))</f>
        <v/>
      </c>
      <c r="AR32" s="96" t="str">
        <f aca="false">IF(AR31="","",VLOOKUP(AR31,'シフト記号表 (2)'!$C$6:$L$47,10,FALSE()))</f>
        <v/>
      </c>
      <c r="AS32" s="97" t="str">
        <f aca="false">IF(AS31="","",VLOOKUP(AS31,'シフト記号表 (2)'!$C$6:$L$47,10,FALSE()))</f>
        <v/>
      </c>
      <c r="AT32" s="97" t="str">
        <f aca="false">IF(AT31="","",VLOOKUP(AT31,'シフト記号表 (2)'!$C$6:$L$47,10,FALSE()))</f>
        <v/>
      </c>
      <c r="AU32" s="97" t="str">
        <f aca="false">IF(AU31="","",VLOOKUP(AU31,'シフト記号表 (2)'!$C$6:$L$47,10,FALSE()))</f>
        <v/>
      </c>
      <c r="AV32" s="97" t="str">
        <f aca="false">IF(AV31="","",VLOOKUP(AV31,'シフト記号表 (2)'!$C$6:$L$47,10,FALSE()))</f>
        <v/>
      </c>
      <c r="AW32" s="97" t="str">
        <f aca="false">IF(AW31="","",VLOOKUP(AW31,'シフト記号表 (2)'!$C$6:$L$47,10,FALSE()))</f>
        <v/>
      </c>
      <c r="AX32" s="98" t="str">
        <f aca="false">IF(AX31="","",VLOOKUP(AX31,'シフト記号表 (2)'!$C$6:$L$47,10,FALSE()))</f>
        <v/>
      </c>
      <c r="AY32" s="96" t="str">
        <f aca="false">IF(AY31="","",VLOOKUP(AY31,'シフト記号表 (2)'!$C$6:$L$47,10,FALSE()))</f>
        <v/>
      </c>
      <c r="AZ32" s="97" t="str">
        <f aca="false">IF(AZ31="","",VLOOKUP(AZ31,'シフト記号表 (2)'!$C$6:$L$47,10,FALSE()))</f>
        <v/>
      </c>
      <c r="BA32" s="97" t="str">
        <f aca="false">IF(BA31="","",VLOOKUP(BA31,'シフト記号表 (2)'!$C$6:$L$47,10,FALSE()))</f>
        <v/>
      </c>
      <c r="BB32" s="99" t="n">
        <f aca="false">IF($BE$3="４週",SUM(W32:AX32),IF($BE$3="暦月",SUM(W32:BA32),""))</f>
        <v>0</v>
      </c>
      <c r="BC32" s="99"/>
      <c r="BD32" s="100" t="n">
        <f aca="false">IF($BE$3="４週",BB32/4,IF($BE$3="暦月",(BB32/($BE$8/7)),""))</f>
        <v>0</v>
      </c>
      <c r="BE32" s="100"/>
      <c r="BF32" s="116"/>
      <c r="BG32" s="116"/>
      <c r="BH32" s="116"/>
      <c r="BI32" s="116"/>
      <c r="BJ32" s="116"/>
    </row>
    <row r="33" customFormat="false" ht="20.25" hidden="false" customHeight="true" outlineLevel="0" collapsed="false">
      <c r="B33" s="75" t="n">
        <f aca="false">B31+1</f>
        <v>9</v>
      </c>
      <c r="C33" s="101"/>
      <c r="D33" s="101"/>
      <c r="E33" s="444"/>
      <c r="F33" s="445"/>
      <c r="G33" s="444"/>
      <c r="H33" s="445"/>
      <c r="I33" s="104"/>
      <c r="J33" s="104"/>
      <c r="K33" s="105"/>
      <c r="L33" s="105"/>
      <c r="M33" s="105"/>
      <c r="N33" s="105"/>
      <c r="O33" s="106"/>
      <c r="P33" s="106"/>
      <c r="Q33" s="106"/>
      <c r="R33" s="106"/>
      <c r="S33" s="106"/>
      <c r="T33" s="451" t="s">
        <v>34</v>
      </c>
      <c r="U33" s="452"/>
      <c r="V33" s="453"/>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1"/>
      <c r="AU33" s="111"/>
      <c r="AV33" s="111"/>
      <c r="AW33" s="111"/>
      <c r="AX33" s="112"/>
      <c r="AY33" s="110"/>
      <c r="AZ33" s="111"/>
      <c r="BA33" s="113"/>
      <c r="BB33" s="114"/>
      <c r="BC33" s="114"/>
      <c r="BD33" s="115"/>
      <c r="BE33" s="115"/>
      <c r="BF33" s="116"/>
      <c r="BG33" s="116"/>
      <c r="BH33" s="116"/>
      <c r="BI33" s="116"/>
      <c r="BJ33" s="116"/>
    </row>
    <row r="34" customFormat="false" ht="20.25" hidden="false" customHeight="true" outlineLevel="0" collapsed="false">
      <c r="B34" s="75"/>
      <c r="C34" s="101"/>
      <c r="D34" s="101"/>
      <c r="E34" s="444"/>
      <c r="F34" s="445" t="n">
        <f aca="false">C33</f>
        <v>0</v>
      </c>
      <c r="G34" s="444"/>
      <c r="H34" s="445" t="n">
        <f aca="false">I33</f>
        <v>0</v>
      </c>
      <c r="I34" s="104"/>
      <c r="J34" s="104"/>
      <c r="K34" s="105"/>
      <c r="L34" s="105"/>
      <c r="M34" s="105"/>
      <c r="N34" s="105"/>
      <c r="O34" s="106"/>
      <c r="P34" s="106"/>
      <c r="Q34" s="106"/>
      <c r="R34" s="106"/>
      <c r="S34" s="106"/>
      <c r="T34" s="454" t="s">
        <v>35</v>
      </c>
      <c r="U34" s="455"/>
      <c r="V34" s="456"/>
      <c r="W34" s="96" t="str">
        <f aca="false">IF(W33="","",VLOOKUP(W33,'シフト記号表 (2)'!$C$6:$L$47,10,FALSE()))</f>
        <v/>
      </c>
      <c r="X34" s="97" t="str">
        <f aca="false">IF(X33="","",VLOOKUP(X33,'シフト記号表 (2)'!$C$6:$L$47,10,FALSE()))</f>
        <v/>
      </c>
      <c r="Y34" s="97" t="str">
        <f aca="false">IF(Y33="","",VLOOKUP(Y33,'シフト記号表 (2)'!$C$6:$L$47,10,FALSE()))</f>
        <v/>
      </c>
      <c r="Z34" s="97" t="str">
        <f aca="false">IF(Z33="","",VLOOKUP(Z33,'シフト記号表 (2)'!$C$6:$L$47,10,FALSE()))</f>
        <v/>
      </c>
      <c r="AA34" s="97" t="str">
        <f aca="false">IF(AA33="","",VLOOKUP(AA33,'シフト記号表 (2)'!$C$6:$L$47,10,FALSE()))</f>
        <v/>
      </c>
      <c r="AB34" s="97" t="str">
        <f aca="false">IF(AB33="","",VLOOKUP(AB33,'シフト記号表 (2)'!$C$6:$L$47,10,FALSE()))</f>
        <v/>
      </c>
      <c r="AC34" s="98" t="str">
        <f aca="false">IF(AC33="","",VLOOKUP(AC33,'シフト記号表 (2)'!$C$6:$L$47,10,FALSE()))</f>
        <v/>
      </c>
      <c r="AD34" s="96" t="str">
        <f aca="false">IF(AD33="","",VLOOKUP(AD33,'シフト記号表 (2)'!$C$6:$L$47,10,FALSE()))</f>
        <v/>
      </c>
      <c r="AE34" s="97" t="str">
        <f aca="false">IF(AE33="","",VLOOKUP(AE33,'シフト記号表 (2)'!$C$6:$L$47,10,FALSE()))</f>
        <v/>
      </c>
      <c r="AF34" s="97" t="str">
        <f aca="false">IF(AF33="","",VLOOKUP(AF33,'シフト記号表 (2)'!$C$6:$L$47,10,FALSE()))</f>
        <v/>
      </c>
      <c r="AG34" s="97" t="str">
        <f aca="false">IF(AG33="","",VLOOKUP(AG33,'シフト記号表 (2)'!$C$6:$L$47,10,FALSE()))</f>
        <v/>
      </c>
      <c r="AH34" s="97" t="str">
        <f aca="false">IF(AH33="","",VLOOKUP(AH33,'シフト記号表 (2)'!$C$6:$L$47,10,FALSE()))</f>
        <v/>
      </c>
      <c r="AI34" s="97" t="str">
        <f aca="false">IF(AI33="","",VLOOKUP(AI33,'シフト記号表 (2)'!$C$6:$L$47,10,FALSE()))</f>
        <v/>
      </c>
      <c r="AJ34" s="98" t="str">
        <f aca="false">IF(AJ33="","",VLOOKUP(AJ33,'シフト記号表 (2)'!$C$6:$L$47,10,FALSE()))</f>
        <v/>
      </c>
      <c r="AK34" s="96" t="str">
        <f aca="false">IF(AK33="","",VLOOKUP(AK33,'シフト記号表 (2)'!$C$6:$L$47,10,FALSE()))</f>
        <v/>
      </c>
      <c r="AL34" s="97" t="str">
        <f aca="false">IF(AL33="","",VLOOKUP(AL33,'シフト記号表 (2)'!$C$6:$L$47,10,FALSE()))</f>
        <v/>
      </c>
      <c r="AM34" s="97" t="str">
        <f aca="false">IF(AM33="","",VLOOKUP(AM33,'シフト記号表 (2)'!$C$6:$L$47,10,FALSE()))</f>
        <v/>
      </c>
      <c r="AN34" s="97" t="str">
        <f aca="false">IF(AN33="","",VLOOKUP(AN33,'シフト記号表 (2)'!$C$6:$L$47,10,FALSE()))</f>
        <v/>
      </c>
      <c r="AO34" s="97" t="str">
        <f aca="false">IF(AO33="","",VLOOKUP(AO33,'シフト記号表 (2)'!$C$6:$L$47,10,FALSE()))</f>
        <v/>
      </c>
      <c r="AP34" s="97" t="str">
        <f aca="false">IF(AP33="","",VLOOKUP(AP33,'シフト記号表 (2)'!$C$6:$L$47,10,FALSE()))</f>
        <v/>
      </c>
      <c r="AQ34" s="98" t="str">
        <f aca="false">IF(AQ33="","",VLOOKUP(AQ33,'シフト記号表 (2)'!$C$6:$L$47,10,FALSE()))</f>
        <v/>
      </c>
      <c r="AR34" s="96" t="str">
        <f aca="false">IF(AR33="","",VLOOKUP(AR33,'シフト記号表 (2)'!$C$6:$L$47,10,FALSE()))</f>
        <v/>
      </c>
      <c r="AS34" s="97" t="str">
        <f aca="false">IF(AS33="","",VLOOKUP(AS33,'シフト記号表 (2)'!$C$6:$L$47,10,FALSE()))</f>
        <v/>
      </c>
      <c r="AT34" s="97" t="str">
        <f aca="false">IF(AT33="","",VLOOKUP(AT33,'シフト記号表 (2)'!$C$6:$L$47,10,FALSE()))</f>
        <v/>
      </c>
      <c r="AU34" s="97" t="str">
        <f aca="false">IF(AU33="","",VLOOKUP(AU33,'シフト記号表 (2)'!$C$6:$L$47,10,FALSE()))</f>
        <v/>
      </c>
      <c r="AV34" s="97" t="str">
        <f aca="false">IF(AV33="","",VLOOKUP(AV33,'シフト記号表 (2)'!$C$6:$L$47,10,FALSE()))</f>
        <v/>
      </c>
      <c r="AW34" s="97" t="str">
        <f aca="false">IF(AW33="","",VLOOKUP(AW33,'シフト記号表 (2)'!$C$6:$L$47,10,FALSE()))</f>
        <v/>
      </c>
      <c r="AX34" s="98" t="str">
        <f aca="false">IF(AX33="","",VLOOKUP(AX33,'シフト記号表 (2)'!$C$6:$L$47,10,FALSE()))</f>
        <v/>
      </c>
      <c r="AY34" s="96" t="str">
        <f aca="false">IF(AY33="","",VLOOKUP(AY33,'シフト記号表 (2)'!$C$6:$L$47,10,FALSE()))</f>
        <v/>
      </c>
      <c r="AZ34" s="97" t="str">
        <f aca="false">IF(AZ33="","",VLOOKUP(AZ33,'シフト記号表 (2)'!$C$6:$L$47,10,FALSE()))</f>
        <v/>
      </c>
      <c r="BA34" s="97" t="str">
        <f aca="false">IF(BA33="","",VLOOKUP(BA33,'シフト記号表 (2)'!$C$6:$L$47,10,FALSE()))</f>
        <v/>
      </c>
      <c r="BB34" s="99" t="n">
        <f aca="false">IF($BE$3="４週",SUM(W34:AX34),IF($BE$3="暦月",SUM(W34:BA34),""))</f>
        <v>0</v>
      </c>
      <c r="BC34" s="99"/>
      <c r="BD34" s="100" t="n">
        <f aca="false">IF($BE$3="４週",BB34/4,IF($BE$3="暦月",(BB34/($BE$8/7)),""))</f>
        <v>0</v>
      </c>
      <c r="BE34" s="100"/>
      <c r="BF34" s="116"/>
      <c r="BG34" s="116"/>
      <c r="BH34" s="116"/>
      <c r="BI34" s="116"/>
      <c r="BJ34" s="116"/>
    </row>
    <row r="35" customFormat="false" ht="20.25" hidden="false" customHeight="true" outlineLevel="0" collapsed="false">
      <c r="B35" s="75" t="n">
        <f aca="false">B33+1</f>
        <v>10</v>
      </c>
      <c r="C35" s="101"/>
      <c r="D35" s="101"/>
      <c r="E35" s="444"/>
      <c r="F35" s="445"/>
      <c r="G35" s="444"/>
      <c r="H35" s="445"/>
      <c r="I35" s="104"/>
      <c r="J35" s="104"/>
      <c r="K35" s="105"/>
      <c r="L35" s="105"/>
      <c r="M35" s="105"/>
      <c r="N35" s="105"/>
      <c r="O35" s="106"/>
      <c r="P35" s="106"/>
      <c r="Q35" s="106"/>
      <c r="R35" s="106"/>
      <c r="S35" s="106"/>
      <c r="T35" s="457" t="s">
        <v>34</v>
      </c>
      <c r="V35" s="458"/>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1"/>
      <c r="AU35" s="111"/>
      <c r="AV35" s="111"/>
      <c r="AW35" s="111"/>
      <c r="AX35" s="112"/>
      <c r="AY35" s="110"/>
      <c r="AZ35" s="111"/>
      <c r="BA35" s="113"/>
      <c r="BB35" s="114"/>
      <c r="BC35" s="114"/>
      <c r="BD35" s="115"/>
      <c r="BE35" s="115"/>
      <c r="BF35" s="116"/>
      <c r="BG35" s="116"/>
      <c r="BH35" s="116"/>
      <c r="BI35" s="116"/>
      <c r="BJ35" s="116"/>
    </row>
    <row r="36" customFormat="false" ht="20.25" hidden="false" customHeight="true" outlineLevel="0" collapsed="false">
      <c r="B36" s="75"/>
      <c r="C36" s="101"/>
      <c r="D36" s="101"/>
      <c r="E36" s="444"/>
      <c r="F36" s="445" t="n">
        <f aca="false">C35</f>
        <v>0</v>
      </c>
      <c r="G36" s="444"/>
      <c r="H36" s="445" t="n">
        <f aca="false">I35</f>
        <v>0</v>
      </c>
      <c r="I36" s="104"/>
      <c r="J36" s="104"/>
      <c r="K36" s="105"/>
      <c r="L36" s="105"/>
      <c r="M36" s="105"/>
      <c r="N36" s="105"/>
      <c r="O36" s="106"/>
      <c r="P36" s="106"/>
      <c r="Q36" s="106"/>
      <c r="R36" s="106"/>
      <c r="S36" s="106"/>
      <c r="T36" s="454" t="s">
        <v>35</v>
      </c>
      <c r="U36" s="455"/>
      <c r="V36" s="456"/>
      <c r="W36" s="96" t="str">
        <f aca="false">IF(W35="","",VLOOKUP(W35,'シフト記号表 (2)'!$C$6:$L$47,10,FALSE()))</f>
        <v/>
      </c>
      <c r="X36" s="97" t="str">
        <f aca="false">IF(X35="","",VLOOKUP(X35,'シフト記号表 (2)'!$C$6:$L$47,10,FALSE()))</f>
        <v/>
      </c>
      <c r="Y36" s="97" t="str">
        <f aca="false">IF(Y35="","",VLOOKUP(Y35,'シフト記号表 (2)'!$C$6:$L$47,10,FALSE()))</f>
        <v/>
      </c>
      <c r="Z36" s="97" t="str">
        <f aca="false">IF(Z35="","",VLOOKUP(Z35,'シフト記号表 (2)'!$C$6:$L$47,10,FALSE()))</f>
        <v/>
      </c>
      <c r="AA36" s="97" t="str">
        <f aca="false">IF(AA35="","",VLOOKUP(AA35,'シフト記号表 (2)'!$C$6:$L$47,10,FALSE()))</f>
        <v/>
      </c>
      <c r="AB36" s="97" t="str">
        <f aca="false">IF(AB35="","",VLOOKUP(AB35,'シフト記号表 (2)'!$C$6:$L$47,10,FALSE()))</f>
        <v/>
      </c>
      <c r="AC36" s="98" t="str">
        <f aca="false">IF(AC35="","",VLOOKUP(AC35,'シフト記号表 (2)'!$C$6:$L$47,10,FALSE()))</f>
        <v/>
      </c>
      <c r="AD36" s="96" t="str">
        <f aca="false">IF(AD35="","",VLOOKUP(AD35,'シフト記号表 (2)'!$C$6:$L$47,10,FALSE()))</f>
        <v/>
      </c>
      <c r="AE36" s="97" t="str">
        <f aca="false">IF(AE35="","",VLOOKUP(AE35,'シフト記号表 (2)'!$C$6:$L$47,10,FALSE()))</f>
        <v/>
      </c>
      <c r="AF36" s="97" t="str">
        <f aca="false">IF(AF35="","",VLOOKUP(AF35,'シフト記号表 (2)'!$C$6:$L$47,10,FALSE()))</f>
        <v/>
      </c>
      <c r="AG36" s="97" t="str">
        <f aca="false">IF(AG35="","",VLOOKUP(AG35,'シフト記号表 (2)'!$C$6:$L$47,10,FALSE()))</f>
        <v/>
      </c>
      <c r="AH36" s="97" t="str">
        <f aca="false">IF(AH35="","",VLOOKUP(AH35,'シフト記号表 (2)'!$C$6:$L$47,10,FALSE()))</f>
        <v/>
      </c>
      <c r="AI36" s="97" t="str">
        <f aca="false">IF(AI35="","",VLOOKUP(AI35,'シフト記号表 (2)'!$C$6:$L$47,10,FALSE()))</f>
        <v/>
      </c>
      <c r="AJ36" s="98" t="str">
        <f aca="false">IF(AJ35="","",VLOOKUP(AJ35,'シフト記号表 (2)'!$C$6:$L$47,10,FALSE()))</f>
        <v/>
      </c>
      <c r="AK36" s="96" t="str">
        <f aca="false">IF(AK35="","",VLOOKUP(AK35,'シフト記号表 (2)'!$C$6:$L$47,10,FALSE()))</f>
        <v/>
      </c>
      <c r="AL36" s="97" t="str">
        <f aca="false">IF(AL35="","",VLOOKUP(AL35,'シフト記号表 (2)'!$C$6:$L$47,10,FALSE()))</f>
        <v/>
      </c>
      <c r="AM36" s="97" t="str">
        <f aca="false">IF(AM35="","",VLOOKUP(AM35,'シフト記号表 (2)'!$C$6:$L$47,10,FALSE()))</f>
        <v/>
      </c>
      <c r="AN36" s="97" t="str">
        <f aca="false">IF(AN35="","",VLOOKUP(AN35,'シフト記号表 (2)'!$C$6:$L$47,10,FALSE()))</f>
        <v/>
      </c>
      <c r="AO36" s="97" t="str">
        <f aca="false">IF(AO35="","",VLOOKUP(AO35,'シフト記号表 (2)'!$C$6:$L$47,10,FALSE()))</f>
        <v/>
      </c>
      <c r="AP36" s="97" t="str">
        <f aca="false">IF(AP35="","",VLOOKUP(AP35,'シフト記号表 (2)'!$C$6:$L$47,10,FALSE()))</f>
        <v/>
      </c>
      <c r="AQ36" s="98" t="str">
        <f aca="false">IF(AQ35="","",VLOOKUP(AQ35,'シフト記号表 (2)'!$C$6:$L$47,10,FALSE()))</f>
        <v/>
      </c>
      <c r="AR36" s="96" t="str">
        <f aca="false">IF(AR35="","",VLOOKUP(AR35,'シフト記号表 (2)'!$C$6:$L$47,10,FALSE()))</f>
        <v/>
      </c>
      <c r="AS36" s="97" t="str">
        <f aca="false">IF(AS35="","",VLOOKUP(AS35,'シフト記号表 (2)'!$C$6:$L$47,10,FALSE()))</f>
        <v/>
      </c>
      <c r="AT36" s="97" t="str">
        <f aca="false">IF(AT35="","",VLOOKUP(AT35,'シフト記号表 (2)'!$C$6:$L$47,10,FALSE()))</f>
        <v/>
      </c>
      <c r="AU36" s="97" t="str">
        <f aca="false">IF(AU35="","",VLOOKUP(AU35,'シフト記号表 (2)'!$C$6:$L$47,10,FALSE()))</f>
        <v/>
      </c>
      <c r="AV36" s="97" t="str">
        <f aca="false">IF(AV35="","",VLOOKUP(AV35,'シフト記号表 (2)'!$C$6:$L$47,10,FALSE()))</f>
        <v/>
      </c>
      <c r="AW36" s="97" t="str">
        <f aca="false">IF(AW35="","",VLOOKUP(AW35,'シフト記号表 (2)'!$C$6:$L$47,10,FALSE()))</f>
        <v/>
      </c>
      <c r="AX36" s="98" t="str">
        <f aca="false">IF(AX35="","",VLOOKUP(AX35,'シフト記号表 (2)'!$C$6:$L$47,10,FALSE()))</f>
        <v/>
      </c>
      <c r="AY36" s="96" t="str">
        <f aca="false">IF(AY35="","",VLOOKUP(AY35,'シフト記号表 (2)'!$C$6:$L$47,10,FALSE()))</f>
        <v/>
      </c>
      <c r="AZ36" s="97" t="str">
        <f aca="false">IF(AZ35="","",VLOOKUP(AZ35,'シフト記号表 (2)'!$C$6:$L$47,10,FALSE()))</f>
        <v/>
      </c>
      <c r="BA36" s="97" t="str">
        <f aca="false">IF(BA35="","",VLOOKUP(BA35,'シフト記号表 (2)'!$C$6:$L$47,10,FALSE()))</f>
        <v/>
      </c>
      <c r="BB36" s="99" t="n">
        <f aca="false">IF($BE$3="４週",SUM(W36:AX36),IF($BE$3="暦月",SUM(W36:BA36),""))</f>
        <v>0</v>
      </c>
      <c r="BC36" s="99"/>
      <c r="BD36" s="100" t="n">
        <f aca="false">IF($BE$3="４週",BB36/4,IF($BE$3="暦月",(BB36/($BE$8/7)),""))</f>
        <v>0</v>
      </c>
      <c r="BE36" s="100"/>
      <c r="BF36" s="116"/>
      <c r="BG36" s="116"/>
      <c r="BH36" s="116"/>
      <c r="BI36" s="116"/>
      <c r="BJ36" s="116"/>
    </row>
    <row r="37" customFormat="false" ht="20.25" hidden="false" customHeight="true" outlineLevel="0" collapsed="false">
      <c r="B37" s="75" t="n">
        <f aca="false">B35+1</f>
        <v>11</v>
      </c>
      <c r="C37" s="101"/>
      <c r="D37" s="101"/>
      <c r="E37" s="444"/>
      <c r="F37" s="445"/>
      <c r="G37" s="444"/>
      <c r="H37" s="445"/>
      <c r="I37" s="104"/>
      <c r="J37" s="104"/>
      <c r="K37" s="105"/>
      <c r="L37" s="105"/>
      <c r="M37" s="105"/>
      <c r="N37" s="105"/>
      <c r="O37" s="106"/>
      <c r="P37" s="106"/>
      <c r="Q37" s="106"/>
      <c r="R37" s="106"/>
      <c r="S37" s="106"/>
      <c r="T37" s="457" t="s">
        <v>34</v>
      </c>
      <c r="V37" s="458"/>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1"/>
      <c r="AU37" s="111"/>
      <c r="AV37" s="111"/>
      <c r="AW37" s="111"/>
      <c r="AX37" s="112"/>
      <c r="AY37" s="110"/>
      <c r="AZ37" s="111"/>
      <c r="BA37" s="113"/>
      <c r="BB37" s="114"/>
      <c r="BC37" s="114"/>
      <c r="BD37" s="115"/>
      <c r="BE37" s="115"/>
      <c r="BF37" s="116"/>
      <c r="BG37" s="116"/>
      <c r="BH37" s="116"/>
      <c r="BI37" s="116"/>
      <c r="BJ37" s="116"/>
    </row>
    <row r="38" customFormat="false" ht="20.25" hidden="false" customHeight="true" outlineLevel="0" collapsed="false">
      <c r="B38" s="75"/>
      <c r="C38" s="101"/>
      <c r="D38" s="101"/>
      <c r="E38" s="444"/>
      <c r="F38" s="445" t="n">
        <f aca="false">C37</f>
        <v>0</v>
      </c>
      <c r="G38" s="444"/>
      <c r="H38" s="445" t="n">
        <f aca="false">I37</f>
        <v>0</v>
      </c>
      <c r="I38" s="104"/>
      <c r="J38" s="104"/>
      <c r="K38" s="105"/>
      <c r="L38" s="105"/>
      <c r="M38" s="105"/>
      <c r="N38" s="105"/>
      <c r="O38" s="106"/>
      <c r="P38" s="106"/>
      <c r="Q38" s="106"/>
      <c r="R38" s="106"/>
      <c r="S38" s="106"/>
      <c r="T38" s="454" t="s">
        <v>35</v>
      </c>
      <c r="U38" s="455"/>
      <c r="V38" s="456"/>
      <c r="W38" s="96" t="str">
        <f aca="false">IF(W37="","",VLOOKUP(W37,'シフト記号表 (2)'!$C$6:$L$47,10,FALSE()))</f>
        <v/>
      </c>
      <c r="X38" s="97" t="str">
        <f aca="false">IF(X37="","",VLOOKUP(X37,'シフト記号表 (2)'!$C$6:$L$47,10,FALSE()))</f>
        <v/>
      </c>
      <c r="Y38" s="97" t="str">
        <f aca="false">IF(Y37="","",VLOOKUP(Y37,'シフト記号表 (2)'!$C$6:$L$47,10,FALSE()))</f>
        <v/>
      </c>
      <c r="Z38" s="97" t="str">
        <f aca="false">IF(Z37="","",VLOOKUP(Z37,'シフト記号表 (2)'!$C$6:$L$47,10,FALSE()))</f>
        <v/>
      </c>
      <c r="AA38" s="97" t="str">
        <f aca="false">IF(AA37="","",VLOOKUP(AA37,'シフト記号表 (2)'!$C$6:$L$47,10,FALSE()))</f>
        <v/>
      </c>
      <c r="AB38" s="97" t="str">
        <f aca="false">IF(AB37="","",VLOOKUP(AB37,'シフト記号表 (2)'!$C$6:$L$47,10,FALSE()))</f>
        <v/>
      </c>
      <c r="AC38" s="98" t="str">
        <f aca="false">IF(AC37="","",VLOOKUP(AC37,'シフト記号表 (2)'!$C$6:$L$47,10,FALSE()))</f>
        <v/>
      </c>
      <c r="AD38" s="96" t="str">
        <f aca="false">IF(AD37="","",VLOOKUP(AD37,'シフト記号表 (2)'!$C$6:$L$47,10,FALSE()))</f>
        <v/>
      </c>
      <c r="AE38" s="97" t="str">
        <f aca="false">IF(AE37="","",VLOOKUP(AE37,'シフト記号表 (2)'!$C$6:$L$47,10,FALSE()))</f>
        <v/>
      </c>
      <c r="AF38" s="97" t="str">
        <f aca="false">IF(AF37="","",VLOOKUP(AF37,'シフト記号表 (2)'!$C$6:$L$47,10,FALSE()))</f>
        <v/>
      </c>
      <c r="AG38" s="97" t="str">
        <f aca="false">IF(AG37="","",VLOOKUP(AG37,'シフト記号表 (2)'!$C$6:$L$47,10,FALSE()))</f>
        <v/>
      </c>
      <c r="AH38" s="97" t="str">
        <f aca="false">IF(AH37="","",VLOOKUP(AH37,'シフト記号表 (2)'!$C$6:$L$47,10,FALSE()))</f>
        <v/>
      </c>
      <c r="AI38" s="97" t="str">
        <f aca="false">IF(AI37="","",VLOOKUP(AI37,'シフト記号表 (2)'!$C$6:$L$47,10,FALSE()))</f>
        <v/>
      </c>
      <c r="AJ38" s="98" t="str">
        <f aca="false">IF(AJ37="","",VLOOKUP(AJ37,'シフト記号表 (2)'!$C$6:$L$47,10,FALSE()))</f>
        <v/>
      </c>
      <c r="AK38" s="96" t="str">
        <f aca="false">IF(AK37="","",VLOOKUP(AK37,'シフト記号表 (2)'!$C$6:$L$47,10,FALSE()))</f>
        <v/>
      </c>
      <c r="AL38" s="97" t="str">
        <f aca="false">IF(AL37="","",VLOOKUP(AL37,'シフト記号表 (2)'!$C$6:$L$47,10,FALSE()))</f>
        <v/>
      </c>
      <c r="AM38" s="97" t="str">
        <f aca="false">IF(AM37="","",VLOOKUP(AM37,'シフト記号表 (2)'!$C$6:$L$47,10,FALSE()))</f>
        <v/>
      </c>
      <c r="AN38" s="97" t="str">
        <f aca="false">IF(AN37="","",VLOOKUP(AN37,'シフト記号表 (2)'!$C$6:$L$47,10,FALSE()))</f>
        <v/>
      </c>
      <c r="AO38" s="97" t="str">
        <f aca="false">IF(AO37="","",VLOOKUP(AO37,'シフト記号表 (2)'!$C$6:$L$47,10,FALSE()))</f>
        <v/>
      </c>
      <c r="AP38" s="97" t="str">
        <f aca="false">IF(AP37="","",VLOOKUP(AP37,'シフト記号表 (2)'!$C$6:$L$47,10,FALSE()))</f>
        <v/>
      </c>
      <c r="AQ38" s="98" t="str">
        <f aca="false">IF(AQ37="","",VLOOKUP(AQ37,'シフト記号表 (2)'!$C$6:$L$47,10,FALSE()))</f>
        <v/>
      </c>
      <c r="AR38" s="96" t="str">
        <f aca="false">IF(AR37="","",VLOOKUP(AR37,'シフト記号表 (2)'!$C$6:$L$47,10,FALSE()))</f>
        <v/>
      </c>
      <c r="AS38" s="97" t="str">
        <f aca="false">IF(AS37="","",VLOOKUP(AS37,'シフト記号表 (2)'!$C$6:$L$47,10,FALSE()))</f>
        <v/>
      </c>
      <c r="AT38" s="97" t="str">
        <f aca="false">IF(AT37="","",VLOOKUP(AT37,'シフト記号表 (2)'!$C$6:$L$47,10,FALSE()))</f>
        <v/>
      </c>
      <c r="AU38" s="97" t="str">
        <f aca="false">IF(AU37="","",VLOOKUP(AU37,'シフト記号表 (2)'!$C$6:$L$47,10,FALSE()))</f>
        <v/>
      </c>
      <c r="AV38" s="97" t="str">
        <f aca="false">IF(AV37="","",VLOOKUP(AV37,'シフト記号表 (2)'!$C$6:$L$47,10,FALSE()))</f>
        <v/>
      </c>
      <c r="AW38" s="97" t="str">
        <f aca="false">IF(AW37="","",VLOOKUP(AW37,'シフト記号表 (2)'!$C$6:$L$47,10,FALSE()))</f>
        <v/>
      </c>
      <c r="AX38" s="98" t="str">
        <f aca="false">IF(AX37="","",VLOOKUP(AX37,'シフト記号表 (2)'!$C$6:$L$47,10,FALSE()))</f>
        <v/>
      </c>
      <c r="AY38" s="96" t="str">
        <f aca="false">IF(AY37="","",VLOOKUP(AY37,'シフト記号表 (2)'!$C$6:$L$47,10,FALSE()))</f>
        <v/>
      </c>
      <c r="AZ38" s="97" t="str">
        <f aca="false">IF(AZ37="","",VLOOKUP(AZ37,'シフト記号表 (2)'!$C$6:$L$47,10,FALSE()))</f>
        <v/>
      </c>
      <c r="BA38" s="97" t="str">
        <f aca="false">IF(BA37="","",VLOOKUP(BA37,'シフト記号表 (2)'!$C$6:$L$47,10,FALSE()))</f>
        <v/>
      </c>
      <c r="BB38" s="99" t="n">
        <f aca="false">IF($BE$3="４週",SUM(W38:AX38),IF($BE$3="暦月",SUM(W38:BA38),""))</f>
        <v>0</v>
      </c>
      <c r="BC38" s="99"/>
      <c r="BD38" s="100" t="n">
        <f aca="false">IF($BE$3="４週",BB38/4,IF($BE$3="暦月",(BB38/($BE$8/7)),""))</f>
        <v>0</v>
      </c>
      <c r="BE38" s="100"/>
      <c r="BF38" s="116"/>
      <c r="BG38" s="116"/>
      <c r="BH38" s="116"/>
      <c r="BI38" s="116"/>
      <c r="BJ38" s="116"/>
    </row>
    <row r="39" customFormat="false" ht="20.25" hidden="false" customHeight="true" outlineLevel="0" collapsed="false">
      <c r="B39" s="75" t="n">
        <f aca="false">B37+1</f>
        <v>12</v>
      </c>
      <c r="C39" s="101"/>
      <c r="D39" s="101"/>
      <c r="E39" s="444"/>
      <c r="F39" s="445"/>
      <c r="G39" s="444"/>
      <c r="H39" s="445"/>
      <c r="I39" s="104"/>
      <c r="J39" s="104"/>
      <c r="K39" s="105"/>
      <c r="L39" s="105"/>
      <c r="M39" s="105"/>
      <c r="N39" s="105"/>
      <c r="O39" s="106"/>
      <c r="P39" s="106"/>
      <c r="Q39" s="106"/>
      <c r="R39" s="106"/>
      <c r="S39" s="106"/>
      <c r="T39" s="457" t="s">
        <v>34</v>
      </c>
      <c r="V39" s="458"/>
      <c r="W39" s="110"/>
      <c r="X39" s="111"/>
      <c r="Y39" s="111"/>
      <c r="Z39" s="111"/>
      <c r="AA39" s="111"/>
      <c r="AB39" s="111"/>
      <c r="AC39" s="112"/>
      <c r="AD39" s="110"/>
      <c r="AE39" s="111"/>
      <c r="AF39" s="111"/>
      <c r="AG39" s="111"/>
      <c r="AH39" s="111"/>
      <c r="AI39" s="111"/>
      <c r="AJ39" s="112"/>
      <c r="AK39" s="110"/>
      <c r="AL39" s="111"/>
      <c r="AM39" s="111"/>
      <c r="AN39" s="111"/>
      <c r="AO39" s="111"/>
      <c r="AP39" s="111"/>
      <c r="AQ39" s="112"/>
      <c r="AR39" s="110"/>
      <c r="AS39" s="111"/>
      <c r="AT39" s="111"/>
      <c r="AU39" s="111"/>
      <c r="AV39" s="111"/>
      <c r="AW39" s="111"/>
      <c r="AX39" s="112"/>
      <c r="AY39" s="110"/>
      <c r="AZ39" s="111"/>
      <c r="BA39" s="113"/>
      <c r="BB39" s="114"/>
      <c r="BC39" s="114"/>
      <c r="BD39" s="115"/>
      <c r="BE39" s="115"/>
      <c r="BF39" s="116"/>
      <c r="BG39" s="116"/>
      <c r="BH39" s="116"/>
      <c r="BI39" s="116"/>
      <c r="BJ39" s="116"/>
    </row>
    <row r="40" customFormat="false" ht="20.25" hidden="false" customHeight="true" outlineLevel="0" collapsed="false">
      <c r="B40" s="75"/>
      <c r="C40" s="101"/>
      <c r="D40" s="101"/>
      <c r="E40" s="444"/>
      <c r="F40" s="445" t="n">
        <f aca="false">C39</f>
        <v>0</v>
      </c>
      <c r="G40" s="444"/>
      <c r="H40" s="445" t="n">
        <f aca="false">I39</f>
        <v>0</v>
      </c>
      <c r="I40" s="104"/>
      <c r="J40" s="104"/>
      <c r="K40" s="105"/>
      <c r="L40" s="105"/>
      <c r="M40" s="105"/>
      <c r="N40" s="105"/>
      <c r="O40" s="106"/>
      <c r="P40" s="106"/>
      <c r="Q40" s="106"/>
      <c r="R40" s="106"/>
      <c r="S40" s="106"/>
      <c r="T40" s="454" t="s">
        <v>35</v>
      </c>
      <c r="U40" s="455"/>
      <c r="V40" s="456"/>
      <c r="W40" s="96" t="str">
        <f aca="false">IF(W39="","",VLOOKUP(W39,'シフト記号表 (2)'!$C$6:$L$47,10,FALSE()))</f>
        <v/>
      </c>
      <c r="X40" s="97" t="str">
        <f aca="false">IF(X39="","",VLOOKUP(X39,'シフト記号表 (2)'!$C$6:$L$47,10,FALSE()))</f>
        <v/>
      </c>
      <c r="Y40" s="97" t="str">
        <f aca="false">IF(Y39="","",VLOOKUP(Y39,'シフト記号表 (2)'!$C$6:$L$47,10,FALSE()))</f>
        <v/>
      </c>
      <c r="Z40" s="97" t="str">
        <f aca="false">IF(Z39="","",VLOOKUP(Z39,'シフト記号表 (2)'!$C$6:$L$47,10,FALSE()))</f>
        <v/>
      </c>
      <c r="AA40" s="97" t="str">
        <f aca="false">IF(AA39="","",VLOOKUP(AA39,'シフト記号表 (2)'!$C$6:$L$47,10,FALSE()))</f>
        <v/>
      </c>
      <c r="AB40" s="97" t="str">
        <f aca="false">IF(AB39="","",VLOOKUP(AB39,'シフト記号表 (2)'!$C$6:$L$47,10,FALSE()))</f>
        <v/>
      </c>
      <c r="AC40" s="98" t="str">
        <f aca="false">IF(AC39="","",VLOOKUP(AC39,'シフト記号表 (2)'!$C$6:$L$47,10,FALSE()))</f>
        <v/>
      </c>
      <c r="AD40" s="96" t="str">
        <f aca="false">IF(AD39="","",VLOOKUP(AD39,'シフト記号表 (2)'!$C$6:$L$47,10,FALSE()))</f>
        <v/>
      </c>
      <c r="AE40" s="97" t="str">
        <f aca="false">IF(AE39="","",VLOOKUP(AE39,'シフト記号表 (2)'!$C$6:$L$47,10,FALSE()))</f>
        <v/>
      </c>
      <c r="AF40" s="97" t="str">
        <f aca="false">IF(AF39="","",VLOOKUP(AF39,'シフト記号表 (2)'!$C$6:$L$47,10,FALSE()))</f>
        <v/>
      </c>
      <c r="AG40" s="97" t="str">
        <f aca="false">IF(AG39="","",VLOOKUP(AG39,'シフト記号表 (2)'!$C$6:$L$47,10,FALSE()))</f>
        <v/>
      </c>
      <c r="AH40" s="97" t="str">
        <f aca="false">IF(AH39="","",VLOOKUP(AH39,'シフト記号表 (2)'!$C$6:$L$47,10,FALSE()))</f>
        <v/>
      </c>
      <c r="AI40" s="97" t="str">
        <f aca="false">IF(AI39="","",VLOOKUP(AI39,'シフト記号表 (2)'!$C$6:$L$47,10,FALSE()))</f>
        <v/>
      </c>
      <c r="AJ40" s="98" t="str">
        <f aca="false">IF(AJ39="","",VLOOKUP(AJ39,'シフト記号表 (2)'!$C$6:$L$47,10,FALSE()))</f>
        <v/>
      </c>
      <c r="AK40" s="96" t="str">
        <f aca="false">IF(AK39="","",VLOOKUP(AK39,'シフト記号表 (2)'!$C$6:$L$47,10,FALSE()))</f>
        <v/>
      </c>
      <c r="AL40" s="97" t="str">
        <f aca="false">IF(AL39="","",VLOOKUP(AL39,'シフト記号表 (2)'!$C$6:$L$47,10,FALSE()))</f>
        <v/>
      </c>
      <c r="AM40" s="97" t="str">
        <f aca="false">IF(AM39="","",VLOOKUP(AM39,'シフト記号表 (2)'!$C$6:$L$47,10,FALSE()))</f>
        <v/>
      </c>
      <c r="AN40" s="97" t="str">
        <f aca="false">IF(AN39="","",VLOOKUP(AN39,'シフト記号表 (2)'!$C$6:$L$47,10,FALSE()))</f>
        <v/>
      </c>
      <c r="AO40" s="97" t="str">
        <f aca="false">IF(AO39="","",VLOOKUP(AO39,'シフト記号表 (2)'!$C$6:$L$47,10,FALSE()))</f>
        <v/>
      </c>
      <c r="AP40" s="97" t="str">
        <f aca="false">IF(AP39="","",VLOOKUP(AP39,'シフト記号表 (2)'!$C$6:$L$47,10,FALSE()))</f>
        <v/>
      </c>
      <c r="AQ40" s="98" t="str">
        <f aca="false">IF(AQ39="","",VLOOKUP(AQ39,'シフト記号表 (2)'!$C$6:$L$47,10,FALSE()))</f>
        <v/>
      </c>
      <c r="AR40" s="96" t="str">
        <f aca="false">IF(AR39="","",VLOOKUP(AR39,'シフト記号表 (2)'!$C$6:$L$47,10,FALSE()))</f>
        <v/>
      </c>
      <c r="AS40" s="97" t="str">
        <f aca="false">IF(AS39="","",VLOOKUP(AS39,'シフト記号表 (2)'!$C$6:$L$47,10,FALSE()))</f>
        <v/>
      </c>
      <c r="AT40" s="97" t="str">
        <f aca="false">IF(AT39="","",VLOOKUP(AT39,'シフト記号表 (2)'!$C$6:$L$47,10,FALSE()))</f>
        <v/>
      </c>
      <c r="AU40" s="97" t="str">
        <f aca="false">IF(AU39="","",VLOOKUP(AU39,'シフト記号表 (2)'!$C$6:$L$47,10,FALSE()))</f>
        <v/>
      </c>
      <c r="AV40" s="97" t="str">
        <f aca="false">IF(AV39="","",VLOOKUP(AV39,'シフト記号表 (2)'!$C$6:$L$47,10,FALSE()))</f>
        <v/>
      </c>
      <c r="AW40" s="97" t="str">
        <f aca="false">IF(AW39="","",VLOOKUP(AW39,'シフト記号表 (2)'!$C$6:$L$47,10,FALSE()))</f>
        <v/>
      </c>
      <c r="AX40" s="98" t="str">
        <f aca="false">IF(AX39="","",VLOOKUP(AX39,'シフト記号表 (2)'!$C$6:$L$47,10,FALSE()))</f>
        <v/>
      </c>
      <c r="AY40" s="96" t="str">
        <f aca="false">IF(AY39="","",VLOOKUP(AY39,'シフト記号表 (2)'!$C$6:$L$47,10,FALSE()))</f>
        <v/>
      </c>
      <c r="AZ40" s="97" t="str">
        <f aca="false">IF(AZ39="","",VLOOKUP(AZ39,'シフト記号表 (2)'!$C$6:$L$47,10,FALSE()))</f>
        <v/>
      </c>
      <c r="BA40" s="97" t="str">
        <f aca="false">IF(BA39="","",VLOOKUP(BA39,'シフト記号表 (2)'!$C$6:$L$47,10,FALSE()))</f>
        <v/>
      </c>
      <c r="BB40" s="99" t="n">
        <f aca="false">IF($BE$3="４週",SUM(W40:AX40),IF($BE$3="暦月",SUM(W40:BA40),""))</f>
        <v>0</v>
      </c>
      <c r="BC40" s="99"/>
      <c r="BD40" s="100" t="n">
        <f aca="false">IF($BE$3="４週",BB40/4,IF($BE$3="暦月",(BB40/($BE$8/7)),""))</f>
        <v>0</v>
      </c>
      <c r="BE40" s="100"/>
      <c r="BF40" s="116"/>
      <c r="BG40" s="116"/>
      <c r="BH40" s="116"/>
      <c r="BI40" s="116"/>
      <c r="BJ40" s="116"/>
    </row>
    <row r="41" customFormat="false" ht="20.25" hidden="false" customHeight="true" outlineLevel="0" collapsed="false">
      <c r="B41" s="75" t="n">
        <f aca="false">B39+1</f>
        <v>13</v>
      </c>
      <c r="C41" s="101"/>
      <c r="D41" s="101"/>
      <c r="E41" s="444"/>
      <c r="F41" s="445"/>
      <c r="G41" s="444"/>
      <c r="H41" s="445"/>
      <c r="I41" s="104"/>
      <c r="J41" s="104"/>
      <c r="K41" s="105"/>
      <c r="L41" s="105"/>
      <c r="M41" s="105"/>
      <c r="N41" s="105"/>
      <c r="O41" s="106"/>
      <c r="P41" s="106"/>
      <c r="Q41" s="106"/>
      <c r="R41" s="106"/>
      <c r="S41" s="106"/>
      <c r="T41" s="457" t="s">
        <v>34</v>
      </c>
      <c r="V41" s="458"/>
      <c r="W41" s="110"/>
      <c r="X41" s="111"/>
      <c r="Y41" s="111"/>
      <c r="Z41" s="111"/>
      <c r="AA41" s="111"/>
      <c r="AB41" s="111"/>
      <c r="AC41" s="112"/>
      <c r="AD41" s="110"/>
      <c r="AE41" s="111"/>
      <c r="AF41" s="111"/>
      <c r="AG41" s="111"/>
      <c r="AH41" s="111"/>
      <c r="AI41" s="111"/>
      <c r="AJ41" s="112"/>
      <c r="AK41" s="110"/>
      <c r="AL41" s="111"/>
      <c r="AM41" s="111"/>
      <c r="AN41" s="111"/>
      <c r="AO41" s="111"/>
      <c r="AP41" s="111"/>
      <c r="AQ41" s="112"/>
      <c r="AR41" s="110"/>
      <c r="AS41" s="111"/>
      <c r="AT41" s="111"/>
      <c r="AU41" s="111"/>
      <c r="AV41" s="111"/>
      <c r="AW41" s="111"/>
      <c r="AX41" s="112"/>
      <c r="AY41" s="110"/>
      <c r="AZ41" s="111"/>
      <c r="BA41" s="113"/>
      <c r="BB41" s="114"/>
      <c r="BC41" s="114"/>
      <c r="BD41" s="115"/>
      <c r="BE41" s="115"/>
      <c r="BF41" s="116"/>
      <c r="BG41" s="116"/>
      <c r="BH41" s="116"/>
      <c r="BI41" s="116"/>
      <c r="BJ41" s="116"/>
    </row>
    <row r="42" customFormat="false" ht="20.25" hidden="false" customHeight="true" outlineLevel="0" collapsed="false">
      <c r="B42" s="75"/>
      <c r="C42" s="101"/>
      <c r="D42" s="101"/>
      <c r="E42" s="444"/>
      <c r="F42" s="445" t="n">
        <f aca="false">C41</f>
        <v>0</v>
      </c>
      <c r="G42" s="444"/>
      <c r="H42" s="445" t="n">
        <f aca="false">I41</f>
        <v>0</v>
      </c>
      <c r="I42" s="104"/>
      <c r="J42" s="104"/>
      <c r="K42" s="105"/>
      <c r="L42" s="105"/>
      <c r="M42" s="105"/>
      <c r="N42" s="105"/>
      <c r="O42" s="106"/>
      <c r="P42" s="106"/>
      <c r="Q42" s="106"/>
      <c r="R42" s="106"/>
      <c r="S42" s="106"/>
      <c r="T42" s="454" t="s">
        <v>35</v>
      </c>
      <c r="U42" s="455"/>
      <c r="V42" s="456"/>
      <c r="W42" s="96" t="str">
        <f aca="false">IF(W41="","",VLOOKUP(W41,'シフト記号表 (2)'!$C$6:$L$47,10,FALSE()))</f>
        <v/>
      </c>
      <c r="X42" s="97" t="str">
        <f aca="false">IF(X41="","",VLOOKUP(X41,'シフト記号表 (2)'!$C$6:$L$47,10,FALSE()))</f>
        <v/>
      </c>
      <c r="Y42" s="97" t="str">
        <f aca="false">IF(Y41="","",VLOOKUP(Y41,'シフト記号表 (2)'!$C$6:$L$47,10,FALSE()))</f>
        <v/>
      </c>
      <c r="Z42" s="97" t="str">
        <f aca="false">IF(Z41="","",VLOOKUP(Z41,'シフト記号表 (2)'!$C$6:$L$47,10,FALSE()))</f>
        <v/>
      </c>
      <c r="AA42" s="97" t="str">
        <f aca="false">IF(AA41="","",VLOOKUP(AA41,'シフト記号表 (2)'!$C$6:$L$47,10,FALSE()))</f>
        <v/>
      </c>
      <c r="AB42" s="97" t="str">
        <f aca="false">IF(AB41="","",VLOOKUP(AB41,'シフト記号表 (2)'!$C$6:$L$47,10,FALSE()))</f>
        <v/>
      </c>
      <c r="AC42" s="98" t="str">
        <f aca="false">IF(AC41="","",VLOOKUP(AC41,'シフト記号表 (2)'!$C$6:$L$47,10,FALSE()))</f>
        <v/>
      </c>
      <c r="AD42" s="96" t="str">
        <f aca="false">IF(AD41="","",VLOOKUP(AD41,'シフト記号表 (2)'!$C$6:$L$47,10,FALSE()))</f>
        <v/>
      </c>
      <c r="AE42" s="97" t="str">
        <f aca="false">IF(AE41="","",VLOOKUP(AE41,'シフト記号表 (2)'!$C$6:$L$47,10,FALSE()))</f>
        <v/>
      </c>
      <c r="AF42" s="97" t="str">
        <f aca="false">IF(AF41="","",VLOOKUP(AF41,'シフト記号表 (2)'!$C$6:$L$47,10,FALSE()))</f>
        <v/>
      </c>
      <c r="AG42" s="97" t="str">
        <f aca="false">IF(AG41="","",VLOOKUP(AG41,'シフト記号表 (2)'!$C$6:$L$47,10,FALSE()))</f>
        <v/>
      </c>
      <c r="AH42" s="97" t="str">
        <f aca="false">IF(AH41="","",VLOOKUP(AH41,'シフト記号表 (2)'!$C$6:$L$47,10,FALSE()))</f>
        <v/>
      </c>
      <c r="AI42" s="97" t="str">
        <f aca="false">IF(AI41="","",VLOOKUP(AI41,'シフト記号表 (2)'!$C$6:$L$47,10,FALSE()))</f>
        <v/>
      </c>
      <c r="AJ42" s="98" t="str">
        <f aca="false">IF(AJ41="","",VLOOKUP(AJ41,'シフト記号表 (2)'!$C$6:$L$47,10,FALSE()))</f>
        <v/>
      </c>
      <c r="AK42" s="96" t="str">
        <f aca="false">IF(AK41="","",VLOOKUP(AK41,'シフト記号表 (2)'!$C$6:$L$47,10,FALSE()))</f>
        <v/>
      </c>
      <c r="AL42" s="97" t="str">
        <f aca="false">IF(AL41="","",VLOOKUP(AL41,'シフト記号表 (2)'!$C$6:$L$47,10,FALSE()))</f>
        <v/>
      </c>
      <c r="AM42" s="97" t="str">
        <f aca="false">IF(AM41="","",VLOOKUP(AM41,'シフト記号表 (2)'!$C$6:$L$47,10,FALSE()))</f>
        <v/>
      </c>
      <c r="AN42" s="97" t="str">
        <f aca="false">IF(AN41="","",VLOOKUP(AN41,'シフト記号表 (2)'!$C$6:$L$47,10,FALSE()))</f>
        <v/>
      </c>
      <c r="AO42" s="97" t="str">
        <f aca="false">IF(AO41="","",VLOOKUP(AO41,'シフト記号表 (2)'!$C$6:$L$47,10,FALSE()))</f>
        <v/>
      </c>
      <c r="AP42" s="97" t="str">
        <f aca="false">IF(AP41="","",VLOOKUP(AP41,'シフト記号表 (2)'!$C$6:$L$47,10,FALSE()))</f>
        <v/>
      </c>
      <c r="AQ42" s="98" t="str">
        <f aca="false">IF(AQ41="","",VLOOKUP(AQ41,'シフト記号表 (2)'!$C$6:$L$47,10,FALSE()))</f>
        <v/>
      </c>
      <c r="AR42" s="96" t="str">
        <f aca="false">IF(AR41="","",VLOOKUP(AR41,'シフト記号表 (2)'!$C$6:$L$47,10,FALSE()))</f>
        <v/>
      </c>
      <c r="AS42" s="97" t="str">
        <f aca="false">IF(AS41="","",VLOOKUP(AS41,'シフト記号表 (2)'!$C$6:$L$47,10,FALSE()))</f>
        <v/>
      </c>
      <c r="AT42" s="97" t="str">
        <f aca="false">IF(AT41="","",VLOOKUP(AT41,'シフト記号表 (2)'!$C$6:$L$47,10,FALSE()))</f>
        <v/>
      </c>
      <c r="AU42" s="97" t="str">
        <f aca="false">IF(AU41="","",VLOOKUP(AU41,'シフト記号表 (2)'!$C$6:$L$47,10,FALSE()))</f>
        <v/>
      </c>
      <c r="AV42" s="97" t="str">
        <f aca="false">IF(AV41="","",VLOOKUP(AV41,'シフト記号表 (2)'!$C$6:$L$47,10,FALSE()))</f>
        <v/>
      </c>
      <c r="AW42" s="97" t="str">
        <f aca="false">IF(AW41="","",VLOOKUP(AW41,'シフト記号表 (2)'!$C$6:$L$47,10,FALSE()))</f>
        <v/>
      </c>
      <c r="AX42" s="98" t="str">
        <f aca="false">IF(AX41="","",VLOOKUP(AX41,'シフト記号表 (2)'!$C$6:$L$47,10,FALSE()))</f>
        <v/>
      </c>
      <c r="AY42" s="96" t="str">
        <f aca="false">IF(AY41="","",VLOOKUP(AY41,'シフト記号表 (2)'!$C$6:$L$47,10,FALSE()))</f>
        <v/>
      </c>
      <c r="AZ42" s="97" t="str">
        <f aca="false">IF(AZ41="","",VLOOKUP(AZ41,'シフト記号表 (2)'!$C$6:$L$47,10,FALSE()))</f>
        <v/>
      </c>
      <c r="BA42" s="97" t="str">
        <f aca="false">IF(BA41="","",VLOOKUP(BA41,'シフト記号表 (2)'!$C$6:$L$47,10,FALSE()))</f>
        <v/>
      </c>
      <c r="BB42" s="99" t="n">
        <f aca="false">IF($BE$3="４週",SUM(W42:AX42),IF($BE$3="暦月",SUM(W42:BA42),""))</f>
        <v>0</v>
      </c>
      <c r="BC42" s="99"/>
      <c r="BD42" s="100" t="n">
        <f aca="false">IF($BE$3="４週",BB42/4,IF($BE$3="暦月",(BB42/($BE$8/7)),""))</f>
        <v>0</v>
      </c>
      <c r="BE42" s="100"/>
      <c r="BF42" s="116"/>
      <c r="BG42" s="116"/>
      <c r="BH42" s="116"/>
      <c r="BI42" s="116"/>
      <c r="BJ42" s="116"/>
    </row>
    <row r="43" customFormat="false" ht="20.25" hidden="false" customHeight="true" outlineLevel="0" collapsed="false">
      <c r="B43" s="75" t="n">
        <f aca="false">B41+1</f>
        <v>14</v>
      </c>
      <c r="C43" s="101"/>
      <c r="D43" s="101"/>
      <c r="E43" s="444"/>
      <c r="F43" s="445"/>
      <c r="G43" s="444"/>
      <c r="H43" s="445"/>
      <c r="I43" s="104"/>
      <c r="J43" s="104"/>
      <c r="K43" s="105"/>
      <c r="L43" s="105"/>
      <c r="M43" s="105"/>
      <c r="N43" s="105"/>
      <c r="O43" s="106"/>
      <c r="P43" s="106"/>
      <c r="Q43" s="106"/>
      <c r="R43" s="106"/>
      <c r="S43" s="106"/>
      <c r="T43" s="457" t="s">
        <v>34</v>
      </c>
      <c r="V43" s="458"/>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1"/>
      <c r="AU43" s="111"/>
      <c r="AV43" s="111"/>
      <c r="AW43" s="111"/>
      <c r="AX43" s="112"/>
      <c r="AY43" s="110"/>
      <c r="AZ43" s="111"/>
      <c r="BA43" s="113"/>
      <c r="BB43" s="114"/>
      <c r="BC43" s="114"/>
      <c r="BD43" s="115"/>
      <c r="BE43" s="115"/>
      <c r="BF43" s="116"/>
      <c r="BG43" s="116"/>
      <c r="BH43" s="116"/>
      <c r="BI43" s="116"/>
      <c r="BJ43" s="116"/>
    </row>
    <row r="44" customFormat="false" ht="20.25" hidden="false" customHeight="true" outlineLevel="0" collapsed="false">
      <c r="B44" s="75"/>
      <c r="C44" s="101"/>
      <c r="D44" s="101"/>
      <c r="E44" s="444"/>
      <c r="F44" s="445" t="n">
        <f aca="false">C43</f>
        <v>0</v>
      </c>
      <c r="G44" s="444"/>
      <c r="H44" s="445" t="n">
        <f aca="false">I43</f>
        <v>0</v>
      </c>
      <c r="I44" s="104"/>
      <c r="J44" s="104"/>
      <c r="K44" s="105"/>
      <c r="L44" s="105"/>
      <c r="M44" s="105"/>
      <c r="N44" s="105"/>
      <c r="O44" s="106"/>
      <c r="P44" s="106"/>
      <c r="Q44" s="106"/>
      <c r="R44" s="106"/>
      <c r="S44" s="106"/>
      <c r="T44" s="454" t="s">
        <v>35</v>
      </c>
      <c r="U44" s="455"/>
      <c r="V44" s="456"/>
      <c r="W44" s="96" t="str">
        <f aca="false">IF(W43="","",VLOOKUP(W43,'シフト記号表 (2)'!$C$6:$L$47,10,FALSE()))</f>
        <v/>
      </c>
      <c r="X44" s="97" t="str">
        <f aca="false">IF(X43="","",VLOOKUP(X43,'シフト記号表 (2)'!$C$6:$L$47,10,FALSE()))</f>
        <v/>
      </c>
      <c r="Y44" s="97" t="str">
        <f aca="false">IF(Y43="","",VLOOKUP(Y43,'シフト記号表 (2)'!$C$6:$L$47,10,FALSE()))</f>
        <v/>
      </c>
      <c r="Z44" s="97" t="str">
        <f aca="false">IF(Z43="","",VLOOKUP(Z43,'シフト記号表 (2)'!$C$6:$L$47,10,FALSE()))</f>
        <v/>
      </c>
      <c r="AA44" s="97" t="str">
        <f aca="false">IF(AA43="","",VLOOKUP(AA43,'シフト記号表 (2)'!$C$6:$L$47,10,FALSE()))</f>
        <v/>
      </c>
      <c r="AB44" s="97" t="str">
        <f aca="false">IF(AB43="","",VLOOKUP(AB43,'シフト記号表 (2)'!$C$6:$L$47,10,FALSE()))</f>
        <v/>
      </c>
      <c r="AC44" s="98" t="str">
        <f aca="false">IF(AC43="","",VLOOKUP(AC43,'シフト記号表 (2)'!$C$6:$L$47,10,FALSE()))</f>
        <v/>
      </c>
      <c r="AD44" s="96" t="str">
        <f aca="false">IF(AD43="","",VLOOKUP(AD43,'シフト記号表 (2)'!$C$6:$L$47,10,FALSE()))</f>
        <v/>
      </c>
      <c r="AE44" s="97" t="str">
        <f aca="false">IF(AE43="","",VLOOKUP(AE43,'シフト記号表 (2)'!$C$6:$L$47,10,FALSE()))</f>
        <v/>
      </c>
      <c r="AF44" s="97" t="str">
        <f aca="false">IF(AF43="","",VLOOKUP(AF43,'シフト記号表 (2)'!$C$6:$L$47,10,FALSE()))</f>
        <v/>
      </c>
      <c r="AG44" s="97" t="str">
        <f aca="false">IF(AG43="","",VLOOKUP(AG43,'シフト記号表 (2)'!$C$6:$L$47,10,FALSE()))</f>
        <v/>
      </c>
      <c r="AH44" s="97" t="str">
        <f aca="false">IF(AH43="","",VLOOKUP(AH43,'シフト記号表 (2)'!$C$6:$L$47,10,FALSE()))</f>
        <v/>
      </c>
      <c r="AI44" s="97" t="str">
        <f aca="false">IF(AI43="","",VLOOKUP(AI43,'シフト記号表 (2)'!$C$6:$L$47,10,FALSE()))</f>
        <v/>
      </c>
      <c r="AJ44" s="98" t="str">
        <f aca="false">IF(AJ43="","",VLOOKUP(AJ43,'シフト記号表 (2)'!$C$6:$L$47,10,FALSE()))</f>
        <v/>
      </c>
      <c r="AK44" s="96" t="str">
        <f aca="false">IF(AK43="","",VLOOKUP(AK43,'シフト記号表 (2)'!$C$6:$L$47,10,FALSE()))</f>
        <v/>
      </c>
      <c r="AL44" s="97" t="str">
        <f aca="false">IF(AL43="","",VLOOKUP(AL43,'シフト記号表 (2)'!$C$6:$L$47,10,FALSE()))</f>
        <v/>
      </c>
      <c r="AM44" s="97" t="str">
        <f aca="false">IF(AM43="","",VLOOKUP(AM43,'シフト記号表 (2)'!$C$6:$L$47,10,FALSE()))</f>
        <v/>
      </c>
      <c r="AN44" s="97" t="str">
        <f aca="false">IF(AN43="","",VLOOKUP(AN43,'シフト記号表 (2)'!$C$6:$L$47,10,FALSE()))</f>
        <v/>
      </c>
      <c r="AO44" s="97" t="str">
        <f aca="false">IF(AO43="","",VLOOKUP(AO43,'シフト記号表 (2)'!$C$6:$L$47,10,FALSE()))</f>
        <v/>
      </c>
      <c r="AP44" s="97" t="str">
        <f aca="false">IF(AP43="","",VLOOKUP(AP43,'シフト記号表 (2)'!$C$6:$L$47,10,FALSE()))</f>
        <v/>
      </c>
      <c r="AQ44" s="98" t="str">
        <f aca="false">IF(AQ43="","",VLOOKUP(AQ43,'シフト記号表 (2)'!$C$6:$L$47,10,FALSE()))</f>
        <v/>
      </c>
      <c r="AR44" s="96" t="str">
        <f aca="false">IF(AR43="","",VLOOKUP(AR43,'シフト記号表 (2)'!$C$6:$L$47,10,FALSE()))</f>
        <v/>
      </c>
      <c r="AS44" s="97" t="str">
        <f aca="false">IF(AS43="","",VLOOKUP(AS43,'シフト記号表 (2)'!$C$6:$L$47,10,FALSE()))</f>
        <v/>
      </c>
      <c r="AT44" s="97" t="str">
        <f aca="false">IF(AT43="","",VLOOKUP(AT43,'シフト記号表 (2)'!$C$6:$L$47,10,FALSE()))</f>
        <v/>
      </c>
      <c r="AU44" s="97" t="str">
        <f aca="false">IF(AU43="","",VLOOKUP(AU43,'シフト記号表 (2)'!$C$6:$L$47,10,FALSE()))</f>
        <v/>
      </c>
      <c r="AV44" s="97" t="str">
        <f aca="false">IF(AV43="","",VLOOKUP(AV43,'シフト記号表 (2)'!$C$6:$L$47,10,FALSE()))</f>
        <v/>
      </c>
      <c r="AW44" s="97" t="str">
        <f aca="false">IF(AW43="","",VLOOKUP(AW43,'シフト記号表 (2)'!$C$6:$L$47,10,FALSE()))</f>
        <v/>
      </c>
      <c r="AX44" s="98" t="str">
        <f aca="false">IF(AX43="","",VLOOKUP(AX43,'シフト記号表 (2)'!$C$6:$L$47,10,FALSE()))</f>
        <v/>
      </c>
      <c r="AY44" s="96" t="str">
        <f aca="false">IF(AY43="","",VLOOKUP(AY43,'シフト記号表 (2)'!$C$6:$L$47,10,FALSE()))</f>
        <v/>
      </c>
      <c r="AZ44" s="97" t="str">
        <f aca="false">IF(AZ43="","",VLOOKUP(AZ43,'シフト記号表 (2)'!$C$6:$L$47,10,FALSE()))</f>
        <v/>
      </c>
      <c r="BA44" s="97" t="str">
        <f aca="false">IF(BA43="","",VLOOKUP(BA43,'シフト記号表 (2)'!$C$6:$L$47,10,FALSE()))</f>
        <v/>
      </c>
      <c r="BB44" s="99" t="n">
        <f aca="false">IF($BE$3="４週",SUM(W44:AX44),IF($BE$3="暦月",SUM(W44:BA44),""))</f>
        <v>0</v>
      </c>
      <c r="BC44" s="99"/>
      <c r="BD44" s="100" t="n">
        <f aca="false">IF($BE$3="４週",BB44/4,IF($BE$3="暦月",(BB44/($BE$8/7)),""))</f>
        <v>0</v>
      </c>
      <c r="BE44" s="100"/>
      <c r="BF44" s="116"/>
      <c r="BG44" s="116"/>
      <c r="BH44" s="116"/>
      <c r="BI44" s="116"/>
      <c r="BJ44" s="116"/>
    </row>
    <row r="45" customFormat="false" ht="20.25" hidden="false" customHeight="true" outlineLevel="0" collapsed="false">
      <c r="B45" s="75" t="n">
        <f aca="false">B43+1</f>
        <v>15</v>
      </c>
      <c r="C45" s="101"/>
      <c r="D45" s="101"/>
      <c r="E45" s="444"/>
      <c r="F45" s="445"/>
      <c r="G45" s="444"/>
      <c r="H45" s="445"/>
      <c r="I45" s="104"/>
      <c r="J45" s="104"/>
      <c r="K45" s="105"/>
      <c r="L45" s="105"/>
      <c r="M45" s="105"/>
      <c r="N45" s="105"/>
      <c r="O45" s="106"/>
      <c r="P45" s="106"/>
      <c r="Q45" s="106"/>
      <c r="R45" s="106"/>
      <c r="S45" s="106"/>
      <c r="T45" s="457" t="s">
        <v>34</v>
      </c>
      <c r="V45" s="458"/>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1"/>
      <c r="AU45" s="111"/>
      <c r="AV45" s="111"/>
      <c r="AW45" s="111"/>
      <c r="AX45" s="112"/>
      <c r="AY45" s="110"/>
      <c r="AZ45" s="111"/>
      <c r="BA45" s="113"/>
      <c r="BB45" s="114"/>
      <c r="BC45" s="114"/>
      <c r="BD45" s="115"/>
      <c r="BE45" s="115"/>
      <c r="BF45" s="116"/>
      <c r="BG45" s="116"/>
      <c r="BH45" s="116"/>
      <c r="BI45" s="116"/>
      <c r="BJ45" s="116"/>
    </row>
    <row r="46" customFormat="false" ht="20.25" hidden="false" customHeight="true" outlineLevel="0" collapsed="false">
      <c r="B46" s="75"/>
      <c r="C46" s="101"/>
      <c r="D46" s="101"/>
      <c r="E46" s="444"/>
      <c r="F46" s="445" t="n">
        <f aca="false">C45</f>
        <v>0</v>
      </c>
      <c r="G46" s="444"/>
      <c r="H46" s="445" t="n">
        <f aca="false">I45</f>
        <v>0</v>
      </c>
      <c r="I46" s="104"/>
      <c r="J46" s="104"/>
      <c r="K46" s="105"/>
      <c r="L46" s="105"/>
      <c r="M46" s="105"/>
      <c r="N46" s="105"/>
      <c r="O46" s="106"/>
      <c r="P46" s="106"/>
      <c r="Q46" s="106"/>
      <c r="R46" s="106"/>
      <c r="S46" s="106"/>
      <c r="T46" s="454" t="s">
        <v>35</v>
      </c>
      <c r="U46" s="455"/>
      <c r="V46" s="456"/>
      <c r="W46" s="96" t="str">
        <f aca="false">IF(W45="","",VLOOKUP(W45,'シフト記号表 (2)'!$C$6:$L$47,10,FALSE()))</f>
        <v/>
      </c>
      <c r="X46" s="97" t="str">
        <f aca="false">IF(X45="","",VLOOKUP(X45,'シフト記号表 (2)'!$C$6:$L$47,10,FALSE()))</f>
        <v/>
      </c>
      <c r="Y46" s="97" t="str">
        <f aca="false">IF(Y45="","",VLOOKUP(Y45,'シフト記号表 (2)'!$C$6:$L$47,10,FALSE()))</f>
        <v/>
      </c>
      <c r="Z46" s="97" t="str">
        <f aca="false">IF(Z45="","",VLOOKUP(Z45,'シフト記号表 (2)'!$C$6:$L$47,10,FALSE()))</f>
        <v/>
      </c>
      <c r="AA46" s="97" t="str">
        <f aca="false">IF(AA45="","",VLOOKUP(AA45,'シフト記号表 (2)'!$C$6:$L$47,10,FALSE()))</f>
        <v/>
      </c>
      <c r="AB46" s="97" t="str">
        <f aca="false">IF(AB45="","",VLOOKUP(AB45,'シフト記号表 (2)'!$C$6:$L$47,10,FALSE()))</f>
        <v/>
      </c>
      <c r="AC46" s="98" t="str">
        <f aca="false">IF(AC45="","",VLOOKUP(AC45,'シフト記号表 (2)'!$C$6:$L$47,10,FALSE()))</f>
        <v/>
      </c>
      <c r="AD46" s="96" t="str">
        <f aca="false">IF(AD45="","",VLOOKUP(AD45,'シフト記号表 (2)'!$C$6:$L$47,10,FALSE()))</f>
        <v/>
      </c>
      <c r="AE46" s="97" t="str">
        <f aca="false">IF(AE45="","",VLOOKUP(AE45,'シフト記号表 (2)'!$C$6:$L$47,10,FALSE()))</f>
        <v/>
      </c>
      <c r="AF46" s="97" t="str">
        <f aca="false">IF(AF45="","",VLOOKUP(AF45,'シフト記号表 (2)'!$C$6:$L$47,10,FALSE()))</f>
        <v/>
      </c>
      <c r="AG46" s="97" t="str">
        <f aca="false">IF(AG45="","",VLOOKUP(AG45,'シフト記号表 (2)'!$C$6:$L$47,10,FALSE()))</f>
        <v/>
      </c>
      <c r="AH46" s="97" t="str">
        <f aca="false">IF(AH45="","",VLOOKUP(AH45,'シフト記号表 (2)'!$C$6:$L$47,10,FALSE()))</f>
        <v/>
      </c>
      <c r="AI46" s="97" t="str">
        <f aca="false">IF(AI45="","",VLOOKUP(AI45,'シフト記号表 (2)'!$C$6:$L$47,10,FALSE()))</f>
        <v/>
      </c>
      <c r="AJ46" s="98" t="str">
        <f aca="false">IF(AJ45="","",VLOOKUP(AJ45,'シフト記号表 (2)'!$C$6:$L$47,10,FALSE()))</f>
        <v/>
      </c>
      <c r="AK46" s="96" t="str">
        <f aca="false">IF(AK45="","",VLOOKUP(AK45,'シフト記号表 (2)'!$C$6:$L$47,10,FALSE()))</f>
        <v/>
      </c>
      <c r="AL46" s="97" t="str">
        <f aca="false">IF(AL45="","",VLOOKUP(AL45,'シフト記号表 (2)'!$C$6:$L$47,10,FALSE()))</f>
        <v/>
      </c>
      <c r="AM46" s="97" t="str">
        <f aca="false">IF(AM45="","",VLOOKUP(AM45,'シフト記号表 (2)'!$C$6:$L$47,10,FALSE()))</f>
        <v/>
      </c>
      <c r="AN46" s="97" t="str">
        <f aca="false">IF(AN45="","",VLOOKUP(AN45,'シフト記号表 (2)'!$C$6:$L$47,10,FALSE()))</f>
        <v/>
      </c>
      <c r="AO46" s="97" t="str">
        <f aca="false">IF(AO45="","",VLOOKUP(AO45,'シフト記号表 (2)'!$C$6:$L$47,10,FALSE()))</f>
        <v/>
      </c>
      <c r="AP46" s="97" t="str">
        <f aca="false">IF(AP45="","",VLOOKUP(AP45,'シフト記号表 (2)'!$C$6:$L$47,10,FALSE()))</f>
        <v/>
      </c>
      <c r="AQ46" s="98" t="str">
        <f aca="false">IF(AQ45="","",VLOOKUP(AQ45,'シフト記号表 (2)'!$C$6:$L$47,10,FALSE()))</f>
        <v/>
      </c>
      <c r="AR46" s="96" t="str">
        <f aca="false">IF(AR45="","",VLOOKUP(AR45,'シフト記号表 (2)'!$C$6:$L$47,10,FALSE()))</f>
        <v/>
      </c>
      <c r="AS46" s="97" t="str">
        <f aca="false">IF(AS45="","",VLOOKUP(AS45,'シフト記号表 (2)'!$C$6:$L$47,10,FALSE()))</f>
        <v/>
      </c>
      <c r="AT46" s="97" t="str">
        <f aca="false">IF(AT45="","",VLOOKUP(AT45,'シフト記号表 (2)'!$C$6:$L$47,10,FALSE()))</f>
        <v/>
      </c>
      <c r="AU46" s="97" t="str">
        <f aca="false">IF(AU45="","",VLOOKUP(AU45,'シフト記号表 (2)'!$C$6:$L$47,10,FALSE()))</f>
        <v/>
      </c>
      <c r="AV46" s="97" t="str">
        <f aca="false">IF(AV45="","",VLOOKUP(AV45,'シフト記号表 (2)'!$C$6:$L$47,10,FALSE()))</f>
        <v/>
      </c>
      <c r="AW46" s="97" t="str">
        <f aca="false">IF(AW45="","",VLOOKUP(AW45,'シフト記号表 (2)'!$C$6:$L$47,10,FALSE()))</f>
        <v/>
      </c>
      <c r="AX46" s="98" t="str">
        <f aca="false">IF(AX45="","",VLOOKUP(AX45,'シフト記号表 (2)'!$C$6:$L$47,10,FALSE()))</f>
        <v/>
      </c>
      <c r="AY46" s="96" t="str">
        <f aca="false">IF(AY45="","",VLOOKUP(AY45,'シフト記号表 (2)'!$C$6:$L$47,10,FALSE()))</f>
        <v/>
      </c>
      <c r="AZ46" s="97" t="str">
        <f aca="false">IF(AZ45="","",VLOOKUP(AZ45,'シフト記号表 (2)'!$C$6:$L$47,10,FALSE()))</f>
        <v/>
      </c>
      <c r="BA46" s="97" t="str">
        <f aca="false">IF(BA45="","",VLOOKUP(BA45,'シフト記号表 (2)'!$C$6:$L$47,10,FALSE()))</f>
        <v/>
      </c>
      <c r="BB46" s="99" t="n">
        <f aca="false">IF($BE$3="４週",SUM(W46:AX46),IF($BE$3="暦月",SUM(W46:BA46),""))</f>
        <v>0</v>
      </c>
      <c r="BC46" s="99"/>
      <c r="BD46" s="100" t="n">
        <f aca="false">IF($BE$3="４週",BB46/4,IF($BE$3="暦月",(BB46/($BE$8/7)),""))</f>
        <v>0</v>
      </c>
      <c r="BE46" s="100"/>
      <c r="BF46" s="116"/>
      <c r="BG46" s="116"/>
      <c r="BH46" s="116"/>
      <c r="BI46" s="116"/>
      <c r="BJ46" s="116"/>
    </row>
    <row r="47" customFormat="false" ht="20.25" hidden="false" customHeight="true" outlineLevel="0" collapsed="false">
      <c r="B47" s="75" t="n">
        <f aca="false">B45+1</f>
        <v>16</v>
      </c>
      <c r="C47" s="101"/>
      <c r="D47" s="101"/>
      <c r="E47" s="444"/>
      <c r="F47" s="445"/>
      <c r="G47" s="444"/>
      <c r="H47" s="445"/>
      <c r="I47" s="104"/>
      <c r="J47" s="104"/>
      <c r="K47" s="105"/>
      <c r="L47" s="105"/>
      <c r="M47" s="105"/>
      <c r="N47" s="105"/>
      <c r="O47" s="106"/>
      <c r="P47" s="106"/>
      <c r="Q47" s="106"/>
      <c r="R47" s="106"/>
      <c r="S47" s="106"/>
      <c r="T47" s="457" t="s">
        <v>34</v>
      </c>
      <c r="V47" s="458"/>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1"/>
      <c r="AU47" s="111"/>
      <c r="AV47" s="111"/>
      <c r="AW47" s="111"/>
      <c r="AX47" s="112"/>
      <c r="AY47" s="110"/>
      <c r="AZ47" s="111"/>
      <c r="BA47" s="113"/>
      <c r="BB47" s="114"/>
      <c r="BC47" s="114"/>
      <c r="BD47" s="115"/>
      <c r="BE47" s="115"/>
      <c r="BF47" s="116"/>
      <c r="BG47" s="116"/>
      <c r="BH47" s="116"/>
      <c r="BI47" s="116"/>
      <c r="BJ47" s="116"/>
    </row>
    <row r="48" customFormat="false" ht="20.25" hidden="false" customHeight="true" outlineLevel="0" collapsed="false">
      <c r="B48" s="75"/>
      <c r="C48" s="101"/>
      <c r="D48" s="101"/>
      <c r="E48" s="444"/>
      <c r="F48" s="445" t="n">
        <f aca="false">C47</f>
        <v>0</v>
      </c>
      <c r="G48" s="444"/>
      <c r="H48" s="445" t="n">
        <f aca="false">I47</f>
        <v>0</v>
      </c>
      <c r="I48" s="104"/>
      <c r="J48" s="104"/>
      <c r="K48" s="105"/>
      <c r="L48" s="105"/>
      <c r="M48" s="105"/>
      <c r="N48" s="105"/>
      <c r="O48" s="106"/>
      <c r="P48" s="106"/>
      <c r="Q48" s="106"/>
      <c r="R48" s="106"/>
      <c r="S48" s="106"/>
      <c r="T48" s="454" t="s">
        <v>35</v>
      </c>
      <c r="U48" s="455"/>
      <c r="V48" s="456"/>
      <c r="W48" s="96" t="str">
        <f aca="false">IF(W47="","",VLOOKUP(W47,'シフト記号表 (2)'!$C$6:$L$47,10,FALSE()))</f>
        <v/>
      </c>
      <c r="X48" s="97" t="str">
        <f aca="false">IF(X47="","",VLOOKUP(X47,'シフト記号表 (2)'!$C$6:$L$47,10,FALSE()))</f>
        <v/>
      </c>
      <c r="Y48" s="97" t="str">
        <f aca="false">IF(Y47="","",VLOOKUP(Y47,'シフト記号表 (2)'!$C$6:$L$47,10,FALSE()))</f>
        <v/>
      </c>
      <c r="Z48" s="97" t="str">
        <f aca="false">IF(Z47="","",VLOOKUP(Z47,'シフト記号表 (2)'!$C$6:$L$47,10,FALSE()))</f>
        <v/>
      </c>
      <c r="AA48" s="97" t="str">
        <f aca="false">IF(AA47="","",VLOOKUP(AA47,'シフト記号表 (2)'!$C$6:$L$47,10,FALSE()))</f>
        <v/>
      </c>
      <c r="AB48" s="97" t="str">
        <f aca="false">IF(AB47="","",VLOOKUP(AB47,'シフト記号表 (2)'!$C$6:$L$47,10,FALSE()))</f>
        <v/>
      </c>
      <c r="AC48" s="98" t="str">
        <f aca="false">IF(AC47="","",VLOOKUP(AC47,'シフト記号表 (2)'!$C$6:$L$47,10,FALSE()))</f>
        <v/>
      </c>
      <c r="AD48" s="96" t="str">
        <f aca="false">IF(AD47="","",VLOOKUP(AD47,'シフト記号表 (2)'!$C$6:$L$47,10,FALSE()))</f>
        <v/>
      </c>
      <c r="AE48" s="97" t="str">
        <f aca="false">IF(AE47="","",VLOOKUP(AE47,'シフト記号表 (2)'!$C$6:$L$47,10,FALSE()))</f>
        <v/>
      </c>
      <c r="AF48" s="97" t="str">
        <f aca="false">IF(AF47="","",VLOOKUP(AF47,'シフト記号表 (2)'!$C$6:$L$47,10,FALSE()))</f>
        <v/>
      </c>
      <c r="AG48" s="97" t="str">
        <f aca="false">IF(AG47="","",VLOOKUP(AG47,'シフト記号表 (2)'!$C$6:$L$47,10,FALSE()))</f>
        <v/>
      </c>
      <c r="AH48" s="97" t="str">
        <f aca="false">IF(AH47="","",VLOOKUP(AH47,'シフト記号表 (2)'!$C$6:$L$47,10,FALSE()))</f>
        <v/>
      </c>
      <c r="AI48" s="97" t="str">
        <f aca="false">IF(AI47="","",VLOOKUP(AI47,'シフト記号表 (2)'!$C$6:$L$47,10,FALSE()))</f>
        <v/>
      </c>
      <c r="AJ48" s="98" t="str">
        <f aca="false">IF(AJ47="","",VLOOKUP(AJ47,'シフト記号表 (2)'!$C$6:$L$47,10,FALSE()))</f>
        <v/>
      </c>
      <c r="AK48" s="96" t="str">
        <f aca="false">IF(AK47="","",VLOOKUP(AK47,'シフト記号表 (2)'!$C$6:$L$47,10,FALSE()))</f>
        <v/>
      </c>
      <c r="AL48" s="97" t="str">
        <f aca="false">IF(AL47="","",VLOOKUP(AL47,'シフト記号表 (2)'!$C$6:$L$47,10,FALSE()))</f>
        <v/>
      </c>
      <c r="AM48" s="97" t="str">
        <f aca="false">IF(AM47="","",VLOOKUP(AM47,'シフト記号表 (2)'!$C$6:$L$47,10,FALSE()))</f>
        <v/>
      </c>
      <c r="AN48" s="97" t="str">
        <f aca="false">IF(AN47="","",VLOOKUP(AN47,'シフト記号表 (2)'!$C$6:$L$47,10,FALSE()))</f>
        <v/>
      </c>
      <c r="AO48" s="97" t="str">
        <f aca="false">IF(AO47="","",VLOOKUP(AO47,'シフト記号表 (2)'!$C$6:$L$47,10,FALSE()))</f>
        <v/>
      </c>
      <c r="AP48" s="97" t="str">
        <f aca="false">IF(AP47="","",VLOOKUP(AP47,'シフト記号表 (2)'!$C$6:$L$47,10,FALSE()))</f>
        <v/>
      </c>
      <c r="AQ48" s="98" t="str">
        <f aca="false">IF(AQ47="","",VLOOKUP(AQ47,'シフト記号表 (2)'!$C$6:$L$47,10,FALSE()))</f>
        <v/>
      </c>
      <c r="AR48" s="96" t="str">
        <f aca="false">IF(AR47="","",VLOOKUP(AR47,'シフト記号表 (2)'!$C$6:$L$47,10,FALSE()))</f>
        <v/>
      </c>
      <c r="AS48" s="97" t="str">
        <f aca="false">IF(AS47="","",VLOOKUP(AS47,'シフト記号表 (2)'!$C$6:$L$47,10,FALSE()))</f>
        <v/>
      </c>
      <c r="AT48" s="97" t="str">
        <f aca="false">IF(AT47="","",VLOOKUP(AT47,'シフト記号表 (2)'!$C$6:$L$47,10,FALSE()))</f>
        <v/>
      </c>
      <c r="AU48" s="97" t="str">
        <f aca="false">IF(AU47="","",VLOOKUP(AU47,'シフト記号表 (2)'!$C$6:$L$47,10,FALSE()))</f>
        <v/>
      </c>
      <c r="AV48" s="97" t="str">
        <f aca="false">IF(AV47="","",VLOOKUP(AV47,'シフト記号表 (2)'!$C$6:$L$47,10,FALSE()))</f>
        <v/>
      </c>
      <c r="AW48" s="97" t="str">
        <f aca="false">IF(AW47="","",VLOOKUP(AW47,'シフト記号表 (2)'!$C$6:$L$47,10,FALSE()))</f>
        <v/>
      </c>
      <c r="AX48" s="98" t="str">
        <f aca="false">IF(AX47="","",VLOOKUP(AX47,'シフト記号表 (2)'!$C$6:$L$47,10,FALSE()))</f>
        <v/>
      </c>
      <c r="AY48" s="96" t="str">
        <f aca="false">IF(AY47="","",VLOOKUP(AY47,'シフト記号表 (2)'!$C$6:$L$47,10,FALSE()))</f>
        <v/>
      </c>
      <c r="AZ48" s="97" t="str">
        <f aca="false">IF(AZ47="","",VLOOKUP(AZ47,'シフト記号表 (2)'!$C$6:$L$47,10,FALSE()))</f>
        <v/>
      </c>
      <c r="BA48" s="97" t="str">
        <f aca="false">IF(BA47="","",VLOOKUP(BA47,'シフト記号表 (2)'!$C$6:$L$47,10,FALSE()))</f>
        <v/>
      </c>
      <c r="BB48" s="99" t="n">
        <f aca="false">IF($BE$3="４週",SUM(W48:AX48),IF($BE$3="暦月",SUM(W48:BA48),""))</f>
        <v>0</v>
      </c>
      <c r="BC48" s="99"/>
      <c r="BD48" s="100" t="n">
        <f aca="false">IF($BE$3="４週",BB48/4,IF($BE$3="暦月",(BB48/($BE$8/7)),""))</f>
        <v>0</v>
      </c>
      <c r="BE48" s="100"/>
      <c r="BF48" s="116"/>
      <c r="BG48" s="116"/>
      <c r="BH48" s="116"/>
      <c r="BI48" s="116"/>
      <c r="BJ48" s="116"/>
    </row>
    <row r="49" customFormat="false" ht="20.25" hidden="false" customHeight="true" outlineLevel="0" collapsed="false">
      <c r="B49" s="123" t="n">
        <f aca="false">B47+1</f>
        <v>17</v>
      </c>
      <c r="C49" s="124"/>
      <c r="D49" s="124"/>
      <c r="E49" s="444"/>
      <c r="F49" s="445"/>
      <c r="G49" s="444"/>
      <c r="H49" s="445"/>
      <c r="I49" s="125"/>
      <c r="J49" s="125"/>
      <c r="K49" s="126"/>
      <c r="L49" s="126"/>
      <c r="M49" s="126"/>
      <c r="N49" s="126"/>
      <c r="O49" s="127"/>
      <c r="P49" s="127"/>
      <c r="Q49" s="127"/>
      <c r="R49" s="127"/>
      <c r="S49" s="127"/>
      <c r="T49" s="457" t="s">
        <v>34</v>
      </c>
      <c r="U49" s="459"/>
      <c r="V49" s="458"/>
      <c r="W49" s="110"/>
      <c r="X49" s="111"/>
      <c r="Y49" s="111"/>
      <c r="Z49" s="111"/>
      <c r="AA49" s="111"/>
      <c r="AB49" s="111"/>
      <c r="AC49" s="112"/>
      <c r="AD49" s="110"/>
      <c r="AE49" s="111"/>
      <c r="AF49" s="111"/>
      <c r="AG49" s="111"/>
      <c r="AH49" s="111"/>
      <c r="AI49" s="111"/>
      <c r="AJ49" s="112"/>
      <c r="AK49" s="110"/>
      <c r="AL49" s="111"/>
      <c r="AM49" s="111"/>
      <c r="AN49" s="111"/>
      <c r="AO49" s="111"/>
      <c r="AP49" s="111"/>
      <c r="AQ49" s="112"/>
      <c r="AR49" s="110"/>
      <c r="AS49" s="111"/>
      <c r="AT49" s="111"/>
      <c r="AU49" s="111"/>
      <c r="AV49" s="111"/>
      <c r="AW49" s="111"/>
      <c r="AX49" s="112"/>
      <c r="AY49" s="110"/>
      <c r="AZ49" s="111"/>
      <c r="BA49" s="113"/>
      <c r="BB49" s="114"/>
      <c r="BC49" s="114"/>
      <c r="BD49" s="115"/>
      <c r="BE49" s="115"/>
      <c r="BF49" s="128"/>
      <c r="BG49" s="128"/>
      <c r="BH49" s="128"/>
      <c r="BI49" s="128"/>
      <c r="BJ49" s="128"/>
    </row>
    <row r="50" customFormat="false" ht="20.25" hidden="false" customHeight="true" outlineLevel="0" collapsed="false">
      <c r="B50" s="123"/>
      <c r="C50" s="124"/>
      <c r="D50" s="124"/>
      <c r="E50" s="460"/>
      <c r="F50" s="461" t="n">
        <f aca="false">C49</f>
        <v>0</v>
      </c>
      <c r="G50" s="460"/>
      <c r="H50" s="461" t="n">
        <f aca="false">I49</f>
        <v>0</v>
      </c>
      <c r="I50" s="125"/>
      <c r="J50" s="125"/>
      <c r="K50" s="126"/>
      <c r="L50" s="126"/>
      <c r="M50" s="126"/>
      <c r="N50" s="126"/>
      <c r="O50" s="127"/>
      <c r="P50" s="127"/>
      <c r="Q50" s="127"/>
      <c r="R50" s="127"/>
      <c r="S50" s="127"/>
      <c r="T50" s="462" t="s">
        <v>35</v>
      </c>
      <c r="U50" s="463"/>
      <c r="V50" s="464"/>
      <c r="W50" s="134" t="str">
        <f aca="false">IF(W49="","",VLOOKUP(W49,'シフト記号表 (2)'!$C$6:$L$47,10,FALSE()))</f>
        <v/>
      </c>
      <c r="X50" s="135" t="str">
        <f aca="false">IF(X49="","",VLOOKUP(X49,'シフト記号表 (2)'!$C$6:$L$47,10,FALSE()))</f>
        <v/>
      </c>
      <c r="Y50" s="135" t="str">
        <f aca="false">IF(Y49="","",VLOOKUP(Y49,'シフト記号表 (2)'!$C$6:$L$47,10,FALSE()))</f>
        <v/>
      </c>
      <c r="Z50" s="135" t="str">
        <f aca="false">IF(Z49="","",VLOOKUP(Z49,'シフト記号表 (2)'!$C$6:$L$47,10,FALSE()))</f>
        <v/>
      </c>
      <c r="AA50" s="135" t="str">
        <f aca="false">IF(AA49="","",VLOOKUP(AA49,'シフト記号表 (2)'!$C$6:$L$47,10,FALSE()))</f>
        <v/>
      </c>
      <c r="AB50" s="135" t="str">
        <f aca="false">IF(AB49="","",VLOOKUP(AB49,'シフト記号表 (2)'!$C$6:$L$47,10,FALSE()))</f>
        <v/>
      </c>
      <c r="AC50" s="136" t="str">
        <f aca="false">IF(AC49="","",VLOOKUP(AC49,'シフト記号表 (2)'!$C$6:$L$47,10,FALSE()))</f>
        <v/>
      </c>
      <c r="AD50" s="134" t="str">
        <f aca="false">IF(AD49="","",VLOOKUP(AD49,'シフト記号表 (2)'!$C$6:$L$47,10,FALSE()))</f>
        <v/>
      </c>
      <c r="AE50" s="135" t="str">
        <f aca="false">IF(AE49="","",VLOOKUP(AE49,'シフト記号表 (2)'!$C$6:$L$47,10,FALSE()))</f>
        <v/>
      </c>
      <c r="AF50" s="135" t="str">
        <f aca="false">IF(AF49="","",VLOOKUP(AF49,'シフト記号表 (2)'!$C$6:$L$47,10,FALSE()))</f>
        <v/>
      </c>
      <c r="AG50" s="135" t="str">
        <f aca="false">IF(AG49="","",VLOOKUP(AG49,'シフト記号表 (2)'!$C$6:$L$47,10,FALSE()))</f>
        <v/>
      </c>
      <c r="AH50" s="135" t="str">
        <f aca="false">IF(AH49="","",VLOOKUP(AH49,'シフト記号表 (2)'!$C$6:$L$47,10,FALSE()))</f>
        <v/>
      </c>
      <c r="AI50" s="135" t="str">
        <f aca="false">IF(AI49="","",VLOOKUP(AI49,'シフト記号表 (2)'!$C$6:$L$47,10,FALSE()))</f>
        <v/>
      </c>
      <c r="AJ50" s="136" t="str">
        <f aca="false">IF(AJ49="","",VLOOKUP(AJ49,'シフト記号表 (2)'!$C$6:$L$47,10,FALSE()))</f>
        <v/>
      </c>
      <c r="AK50" s="134" t="str">
        <f aca="false">IF(AK49="","",VLOOKUP(AK49,'シフト記号表 (2)'!$C$6:$L$47,10,FALSE()))</f>
        <v/>
      </c>
      <c r="AL50" s="135" t="str">
        <f aca="false">IF(AL49="","",VLOOKUP(AL49,'シフト記号表 (2)'!$C$6:$L$47,10,FALSE()))</f>
        <v/>
      </c>
      <c r="AM50" s="135" t="str">
        <f aca="false">IF(AM49="","",VLOOKUP(AM49,'シフト記号表 (2)'!$C$6:$L$47,10,FALSE()))</f>
        <v/>
      </c>
      <c r="AN50" s="135" t="str">
        <f aca="false">IF(AN49="","",VLOOKUP(AN49,'シフト記号表 (2)'!$C$6:$L$47,10,FALSE()))</f>
        <v/>
      </c>
      <c r="AO50" s="135" t="str">
        <f aca="false">IF(AO49="","",VLOOKUP(AO49,'シフト記号表 (2)'!$C$6:$L$47,10,FALSE()))</f>
        <v/>
      </c>
      <c r="AP50" s="135" t="str">
        <f aca="false">IF(AP49="","",VLOOKUP(AP49,'シフト記号表 (2)'!$C$6:$L$47,10,FALSE()))</f>
        <v/>
      </c>
      <c r="AQ50" s="136" t="str">
        <f aca="false">IF(AQ49="","",VLOOKUP(AQ49,'シフト記号表 (2)'!$C$6:$L$47,10,FALSE()))</f>
        <v/>
      </c>
      <c r="AR50" s="134" t="str">
        <f aca="false">IF(AR49="","",VLOOKUP(AR49,'シフト記号表 (2)'!$C$6:$L$47,10,FALSE()))</f>
        <v/>
      </c>
      <c r="AS50" s="135" t="str">
        <f aca="false">IF(AS49="","",VLOOKUP(AS49,'シフト記号表 (2)'!$C$6:$L$47,10,FALSE()))</f>
        <v/>
      </c>
      <c r="AT50" s="135" t="str">
        <f aca="false">IF(AT49="","",VLOOKUP(AT49,'シフト記号表 (2)'!$C$6:$L$47,10,FALSE()))</f>
        <v/>
      </c>
      <c r="AU50" s="135" t="str">
        <f aca="false">IF(AU49="","",VLOOKUP(AU49,'シフト記号表 (2)'!$C$6:$L$47,10,FALSE()))</f>
        <v/>
      </c>
      <c r="AV50" s="135" t="str">
        <f aca="false">IF(AV49="","",VLOOKUP(AV49,'シフト記号表 (2)'!$C$6:$L$47,10,FALSE()))</f>
        <v/>
      </c>
      <c r="AW50" s="135" t="str">
        <f aca="false">IF(AW49="","",VLOOKUP(AW49,'シフト記号表 (2)'!$C$6:$L$47,10,FALSE()))</f>
        <v/>
      </c>
      <c r="AX50" s="136" t="str">
        <f aca="false">IF(AX49="","",VLOOKUP(AX49,'シフト記号表 (2)'!$C$6:$L$47,10,FALSE()))</f>
        <v/>
      </c>
      <c r="AY50" s="134" t="str">
        <f aca="false">IF(AY49="","",VLOOKUP(AY49,'シフト記号表 (2)'!$C$6:$L$47,10,FALSE()))</f>
        <v/>
      </c>
      <c r="AZ50" s="135" t="str">
        <f aca="false">IF(AZ49="","",VLOOKUP(AZ49,'シフト記号表 (2)'!$C$6:$L$47,10,FALSE()))</f>
        <v/>
      </c>
      <c r="BA50" s="135" t="str">
        <f aca="false">IF(BA49="","",VLOOKUP(BA49,'シフト記号表 (2)'!$C$6:$L$47,10,FALSE()))</f>
        <v/>
      </c>
      <c r="BB50" s="137" t="n">
        <f aca="false">IF($BE$3="４週",SUM(W50:AX50),IF($BE$3="暦月",SUM(W50:BA50),""))</f>
        <v>0</v>
      </c>
      <c r="BC50" s="137"/>
      <c r="BD50" s="138" t="n">
        <f aca="false">IF($BE$3="４週",BB50/4,IF($BE$3="暦月",(BB50/($BE$8/7)),""))</f>
        <v>0</v>
      </c>
      <c r="BE50" s="138"/>
      <c r="BF50" s="128"/>
      <c r="BG50" s="128"/>
      <c r="BH50" s="128"/>
      <c r="BI50" s="128"/>
      <c r="BJ50" s="128"/>
    </row>
    <row r="51" customFormat="false" ht="20.25" hidden="false" customHeight="true" outlineLevel="0" collapsed="false">
      <c r="B51" s="322"/>
      <c r="C51" s="465"/>
      <c r="D51" s="465"/>
      <c r="E51" s="465"/>
      <c r="F51" s="465"/>
      <c r="G51" s="465"/>
      <c r="H51" s="465"/>
      <c r="I51" s="466"/>
      <c r="J51" s="466"/>
      <c r="K51" s="465"/>
      <c r="L51" s="465"/>
      <c r="M51" s="465"/>
      <c r="N51" s="465"/>
      <c r="O51" s="467"/>
      <c r="P51" s="467"/>
      <c r="Q51" s="467"/>
      <c r="R51" s="468"/>
      <c r="S51" s="468"/>
      <c r="T51" s="468"/>
      <c r="U51" s="469"/>
      <c r="V51" s="470"/>
      <c r="W51" s="471"/>
      <c r="X51" s="471"/>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471"/>
      <c r="BB51" s="471"/>
      <c r="BC51" s="471"/>
      <c r="BD51" s="472"/>
      <c r="BE51" s="472"/>
      <c r="BF51" s="467"/>
      <c r="BG51" s="467"/>
      <c r="BH51" s="467"/>
      <c r="BI51" s="467"/>
      <c r="BJ51" s="467"/>
    </row>
    <row r="52" customFormat="false" ht="20.25" hidden="false" customHeight="true" outlineLevel="0" collapsed="false">
      <c r="B52" s="322"/>
      <c r="C52" s="465"/>
      <c r="D52" s="465"/>
      <c r="E52" s="465"/>
      <c r="F52" s="465"/>
      <c r="G52" s="465"/>
      <c r="H52" s="465"/>
      <c r="I52" s="473"/>
      <c r="J52" s="30" t="s">
        <v>279</v>
      </c>
      <c r="K52" s="30"/>
      <c r="L52" s="30"/>
      <c r="M52" s="30"/>
      <c r="N52" s="30"/>
      <c r="O52" s="30"/>
      <c r="P52" s="30"/>
      <c r="Q52" s="30"/>
      <c r="R52" s="30"/>
      <c r="S52" s="30"/>
      <c r="T52" s="201"/>
      <c r="U52" s="30"/>
      <c r="V52" s="30"/>
      <c r="W52" s="30"/>
      <c r="X52" s="30"/>
      <c r="Y52" s="30"/>
      <c r="Z52" s="474"/>
      <c r="AA52" s="474"/>
      <c r="AB52" s="474"/>
      <c r="AC52" s="474"/>
      <c r="AD52" s="474"/>
      <c r="AE52" s="474"/>
      <c r="AF52" s="474"/>
      <c r="AG52" s="474"/>
      <c r="AH52" s="474"/>
      <c r="AI52" s="474"/>
      <c r="AJ52" s="474"/>
      <c r="AK52" s="474"/>
      <c r="AL52" s="474"/>
      <c r="AM52" s="474"/>
      <c r="AN52" s="474"/>
      <c r="AO52" s="474"/>
      <c r="AP52" s="474"/>
      <c r="AQ52" s="474"/>
      <c r="AR52" s="474"/>
      <c r="AS52" s="474"/>
      <c r="AT52" s="474"/>
      <c r="AU52" s="474"/>
      <c r="AV52" s="474"/>
      <c r="AW52" s="474"/>
      <c r="AX52" s="474"/>
      <c r="AY52" s="474"/>
      <c r="AZ52" s="474"/>
      <c r="BA52" s="474"/>
      <c r="BB52" s="474"/>
      <c r="BC52" s="474"/>
      <c r="BD52" s="475"/>
      <c r="BE52" s="472"/>
      <c r="BF52" s="467"/>
      <c r="BG52" s="467"/>
      <c r="BH52" s="467"/>
      <c r="BI52" s="467"/>
      <c r="BJ52" s="467"/>
    </row>
    <row r="53" customFormat="false" ht="20.25" hidden="false" customHeight="true" outlineLevel="0" collapsed="false">
      <c r="B53" s="322"/>
      <c r="C53" s="465"/>
      <c r="D53" s="465"/>
      <c r="E53" s="465"/>
      <c r="F53" s="465"/>
      <c r="G53" s="465"/>
      <c r="H53" s="465"/>
      <c r="I53" s="473"/>
      <c r="J53" s="30"/>
      <c r="K53" s="30" t="s">
        <v>280</v>
      </c>
      <c r="L53" s="30"/>
      <c r="M53" s="30"/>
      <c r="N53" s="30"/>
      <c r="O53" s="30"/>
      <c r="P53" s="30"/>
      <c r="Q53" s="30"/>
      <c r="R53" s="30"/>
      <c r="S53" s="30"/>
      <c r="T53" s="201"/>
      <c r="U53" s="30"/>
      <c r="V53" s="30"/>
      <c r="W53" s="30"/>
      <c r="X53" s="30"/>
      <c r="Y53" s="30"/>
      <c r="Z53" s="474"/>
      <c r="AA53" s="30" t="s">
        <v>281</v>
      </c>
      <c r="AB53" s="30"/>
      <c r="AC53" s="30"/>
      <c r="AD53" s="30"/>
      <c r="AE53" s="30"/>
      <c r="AF53" s="30"/>
      <c r="AG53" s="30"/>
      <c r="AH53" s="30"/>
      <c r="AI53" s="30"/>
      <c r="AJ53" s="201"/>
      <c r="AK53" s="30"/>
      <c r="AL53" s="30"/>
      <c r="AM53" s="30"/>
      <c r="AN53" s="30"/>
      <c r="AO53" s="474"/>
      <c r="AP53" s="474"/>
      <c r="AQ53" s="30" t="s">
        <v>282</v>
      </c>
      <c r="AR53" s="474"/>
      <c r="AS53" s="474"/>
      <c r="AT53" s="474"/>
      <c r="AU53" s="474"/>
      <c r="AV53" s="474"/>
      <c r="AW53" s="474"/>
      <c r="AX53" s="474"/>
      <c r="AY53" s="474"/>
      <c r="AZ53" s="474"/>
      <c r="BA53" s="474"/>
      <c r="BB53" s="474"/>
      <c r="BC53" s="474"/>
      <c r="BD53" s="475"/>
      <c r="BE53" s="472"/>
      <c r="BF53" s="142"/>
      <c r="BG53" s="142"/>
      <c r="BH53" s="142"/>
      <c r="BI53" s="142"/>
      <c r="BJ53" s="467"/>
    </row>
    <row r="54" customFormat="false" ht="20.25" hidden="false" customHeight="true" outlineLevel="0" collapsed="false">
      <c r="B54" s="322"/>
      <c r="C54" s="465"/>
      <c r="D54" s="465"/>
      <c r="E54" s="465"/>
      <c r="F54" s="465"/>
      <c r="G54" s="465"/>
      <c r="H54" s="465"/>
      <c r="I54" s="473"/>
      <c r="J54" s="30"/>
      <c r="K54" s="476" t="s">
        <v>283</v>
      </c>
      <c r="L54" s="476"/>
      <c r="M54" s="477" t="s">
        <v>284</v>
      </c>
      <c r="N54" s="477"/>
      <c r="O54" s="477"/>
      <c r="P54" s="477"/>
      <c r="Q54" s="30"/>
      <c r="R54" s="478" t="s">
        <v>285</v>
      </c>
      <c r="S54" s="478"/>
      <c r="T54" s="478"/>
      <c r="U54" s="478"/>
      <c r="V54" s="30"/>
      <c r="W54" s="477" t="s">
        <v>286</v>
      </c>
      <c r="X54" s="477"/>
      <c r="Y54" s="30"/>
      <c r="Z54" s="474"/>
      <c r="AA54" s="476" t="s">
        <v>283</v>
      </c>
      <c r="AB54" s="476"/>
      <c r="AC54" s="477" t="s">
        <v>284</v>
      </c>
      <c r="AD54" s="477"/>
      <c r="AE54" s="477"/>
      <c r="AF54" s="477"/>
      <c r="AG54" s="30"/>
      <c r="AH54" s="478" t="s">
        <v>285</v>
      </c>
      <c r="AI54" s="478"/>
      <c r="AJ54" s="478"/>
      <c r="AK54" s="478"/>
      <c r="AL54" s="30"/>
      <c r="AM54" s="477" t="s">
        <v>286</v>
      </c>
      <c r="AN54" s="477"/>
      <c r="AO54" s="474"/>
      <c r="AP54" s="474"/>
      <c r="AQ54" s="474"/>
      <c r="AR54" s="474"/>
      <c r="AS54" s="474"/>
      <c r="AT54" s="474"/>
      <c r="AU54" s="474"/>
      <c r="AV54" s="474"/>
      <c r="AW54" s="474"/>
      <c r="AX54" s="474"/>
      <c r="AY54" s="474"/>
      <c r="AZ54" s="474"/>
      <c r="BA54" s="474"/>
      <c r="BB54" s="474"/>
      <c r="BC54" s="474"/>
      <c r="BD54" s="475"/>
      <c r="BE54" s="472"/>
      <c r="BF54" s="141"/>
      <c r="BG54" s="141"/>
      <c r="BH54" s="141"/>
      <c r="BI54" s="141"/>
      <c r="BJ54" s="467"/>
    </row>
    <row r="55" customFormat="false" ht="20.25" hidden="false" customHeight="true" outlineLevel="0" collapsed="false">
      <c r="B55" s="322"/>
      <c r="C55" s="465"/>
      <c r="D55" s="465"/>
      <c r="E55" s="465"/>
      <c r="F55" s="465"/>
      <c r="G55" s="465"/>
      <c r="H55" s="465"/>
      <c r="I55" s="473"/>
      <c r="J55" s="30"/>
      <c r="K55" s="476"/>
      <c r="L55" s="476"/>
      <c r="M55" s="476" t="s">
        <v>287</v>
      </c>
      <c r="N55" s="476"/>
      <c r="O55" s="476" t="s">
        <v>288</v>
      </c>
      <c r="P55" s="476"/>
      <c r="Q55" s="30"/>
      <c r="R55" s="476" t="s">
        <v>287</v>
      </c>
      <c r="S55" s="476"/>
      <c r="T55" s="476" t="s">
        <v>288</v>
      </c>
      <c r="U55" s="476"/>
      <c r="V55" s="30"/>
      <c r="W55" s="477" t="s">
        <v>289</v>
      </c>
      <c r="X55" s="477"/>
      <c r="Y55" s="30"/>
      <c r="Z55" s="474"/>
      <c r="AA55" s="476"/>
      <c r="AB55" s="476"/>
      <c r="AC55" s="476" t="s">
        <v>287</v>
      </c>
      <c r="AD55" s="476"/>
      <c r="AE55" s="476" t="s">
        <v>288</v>
      </c>
      <c r="AF55" s="476"/>
      <c r="AG55" s="30"/>
      <c r="AH55" s="476" t="s">
        <v>287</v>
      </c>
      <c r="AI55" s="476"/>
      <c r="AJ55" s="476" t="s">
        <v>288</v>
      </c>
      <c r="AK55" s="476"/>
      <c r="AL55" s="30"/>
      <c r="AM55" s="477" t="s">
        <v>289</v>
      </c>
      <c r="AN55" s="477"/>
      <c r="AO55" s="474"/>
      <c r="AP55" s="474"/>
      <c r="AQ55" s="477" t="s">
        <v>154</v>
      </c>
      <c r="AR55" s="477"/>
      <c r="AS55" s="477"/>
      <c r="AT55" s="477"/>
      <c r="AU55" s="30"/>
      <c r="AV55" s="477" t="s">
        <v>155</v>
      </c>
      <c r="AW55" s="477"/>
      <c r="AX55" s="477"/>
      <c r="AY55" s="477"/>
      <c r="AZ55" s="30"/>
      <c r="BA55" s="476" t="s">
        <v>290</v>
      </c>
      <c r="BB55" s="476"/>
      <c r="BC55" s="476"/>
      <c r="BD55" s="476"/>
      <c r="BE55" s="472"/>
      <c r="BF55" s="479"/>
      <c r="BG55" s="479"/>
      <c r="BH55" s="479"/>
      <c r="BI55" s="479"/>
      <c r="BJ55" s="467"/>
    </row>
    <row r="56" customFormat="false" ht="20.25" hidden="false" customHeight="true" outlineLevel="0" collapsed="false">
      <c r="B56" s="322"/>
      <c r="C56" s="465"/>
      <c r="D56" s="465"/>
      <c r="E56" s="465"/>
      <c r="F56" s="465"/>
      <c r="G56" s="465"/>
      <c r="H56" s="465"/>
      <c r="I56" s="473"/>
      <c r="J56" s="30"/>
      <c r="K56" s="64" t="s">
        <v>112</v>
      </c>
      <c r="L56" s="64"/>
      <c r="M56" s="480" t="n">
        <f aca="false">SUMIFS($BB$17:$BB$50,$F$17:$F$50,"看護職員",$H$17:$H$50,"A")</f>
        <v>0</v>
      </c>
      <c r="N56" s="480"/>
      <c r="O56" s="481" t="n">
        <f aca="false">SUMIFS($BD$17:$BD$50,$F$17:$F$50,"看護職員",$H$17:$H$50,"A")</f>
        <v>0</v>
      </c>
      <c r="P56" s="481"/>
      <c r="Q56" s="482"/>
      <c r="R56" s="483" t="n">
        <v>0</v>
      </c>
      <c r="S56" s="483"/>
      <c r="T56" s="483" t="n">
        <v>0</v>
      </c>
      <c r="U56" s="483"/>
      <c r="V56" s="482"/>
      <c r="W56" s="483" t="n">
        <v>0</v>
      </c>
      <c r="X56" s="483"/>
      <c r="Y56" s="30"/>
      <c r="Z56" s="474"/>
      <c r="AA56" s="64" t="s">
        <v>112</v>
      </c>
      <c r="AB56" s="64"/>
      <c r="AC56" s="480" t="n">
        <f aca="false">SUMIFS($BB$17:$BB$50,$F$17:$F$50,"介護職員",$H$17:$H$50,"A")</f>
        <v>0</v>
      </c>
      <c r="AD56" s="480"/>
      <c r="AE56" s="481" t="n">
        <f aca="false">SUMIFS($BD$17:$BD$50,$F$17:$F$50,"介護職員",$H$17:$H$50,"A")</f>
        <v>0</v>
      </c>
      <c r="AF56" s="481"/>
      <c r="AG56" s="482"/>
      <c r="AH56" s="483" t="n">
        <v>0</v>
      </c>
      <c r="AI56" s="483"/>
      <c r="AJ56" s="483" t="n">
        <v>0</v>
      </c>
      <c r="AK56" s="483"/>
      <c r="AL56" s="482"/>
      <c r="AM56" s="483" t="n">
        <v>0</v>
      </c>
      <c r="AN56" s="483"/>
      <c r="AO56" s="474"/>
      <c r="AP56" s="474"/>
      <c r="AQ56" s="484" t="n">
        <f aca="false">U70</f>
        <v>0</v>
      </c>
      <c r="AR56" s="484"/>
      <c r="AS56" s="484"/>
      <c r="AT56" s="484"/>
      <c r="AU56" s="207" t="s">
        <v>291</v>
      </c>
      <c r="AV56" s="484" t="n">
        <f aca="false">AK70</f>
        <v>0</v>
      </c>
      <c r="AW56" s="484"/>
      <c r="AX56" s="484"/>
      <c r="AY56" s="484"/>
      <c r="AZ56" s="207" t="s">
        <v>292</v>
      </c>
      <c r="BA56" s="485" t="n">
        <f aca="false">ROUNDDOWN(AQ56+AV56,1)</f>
        <v>0</v>
      </c>
      <c r="BB56" s="485"/>
      <c r="BC56" s="485"/>
      <c r="BD56" s="485"/>
      <c r="BE56" s="472"/>
      <c r="BF56" s="486"/>
      <c r="BG56" s="486"/>
      <c r="BH56" s="486"/>
      <c r="BI56" s="486"/>
      <c r="BJ56" s="467"/>
    </row>
    <row r="57" customFormat="false" ht="20.25" hidden="false" customHeight="true" outlineLevel="0" collapsed="false">
      <c r="B57" s="322"/>
      <c r="C57" s="465"/>
      <c r="D57" s="465"/>
      <c r="E57" s="465"/>
      <c r="F57" s="465"/>
      <c r="G57" s="465"/>
      <c r="H57" s="465"/>
      <c r="I57" s="473"/>
      <c r="J57" s="30"/>
      <c r="K57" s="64" t="s">
        <v>114</v>
      </c>
      <c r="L57" s="64"/>
      <c r="M57" s="480" t="n">
        <f aca="false">SUMIFS($BB$17:$BB$50,$F$17:$F$50,"看護職員",$H$17:$H$50,"B")</f>
        <v>0</v>
      </c>
      <c r="N57" s="480"/>
      <c r="O57" s="481" t="n">
        <f aca="false">SUMIFS($BD$17:$BD$50,$F$17:$F$50,"看護職員",$H$17:$H$50,"B")</f>
        <v>0</v>
      </c>
      <c r="P57" s="481"/>
      <c r="Q57" s="482"/>
      <c r="R57" s="483" t="n">
        <v>0</v>
      </c>
      <c r="S57" s="483"/>
      <c r="T57" s="483" t="n">
        <v>0</v>
      </c>
      <c r="U57" s="483"/>
      <c r="V57" s="482"/>
      <c r="W57" s="483" t="n">
        <v>0</v>
      </c>
      <c r="X57" s="483"/>
      <c r="Y57" s="30"/>
      <c r="Z57" s="474"/>
      <c r="AA57" s="64" t="s">
        <v>114</v>
      </c>
      <c r="AB57" s="64"/>
      <c r="AC57" s="480" t="n">
        <f aca="false">SUMIFS($BB$17:$BB$50,$F$17:$F$50,"介護職員",$H$17:$H$50,"B")</f>
        <v>0</v>
      </c>
      <c r="AD57" s="480"/>
      <c r="AE57" s="481" t="n">
        <f aca="false">SUMIFS($BD$17:$BD$50,$F$17:$F$50,"介護職員",$H$17:$H$50,"B")</f>
        <v>0</v>
      </c>
      <c r="AF57" s="481"/>
      <c r="AG57" s="482"/>
      <c r="AH57" s="483" t="n">
        <v>0</v>
      </c>
      <c r="AI57" s="483"/>
      <c r="AJ57" s="483" t="n">
        <v>0</v>
      </c>
      <c r="AK57" s="483"/>
      <c r="AL57" s="482"/>
      <c r="AM57" s="483" t="n">
        <v>0</v>
      </c>
      <c r="AN57" s="483"/>
      <c r="AO57" s="474"/>
      <c r="AP57" s="474"/>
      <c r="AQ57" s="474"/>
      <c r="AR57" s="474"/>
      <c r="AS57" s="474"/>
      <c r="AT57" s="474"/>
      <c r="AU57" s="474"/>
      <c r="AV57" s="474"/>
      <c r="AW57" s="474"/>
      <c r="AX57" s="474"/>
      <c r="AY57" s="474"/>
      <c r="AZ57" s="474"/>
      <c r="BA57" s="474"/>
      <c r="BB57" s="474"/>
      <c r="BC57" s="474"/>
      <c r="BD57" s="475"/>
      <c r="BE57" s="472"/>
      <c r="BF57" s="467"/>
      <c r="BG57" s="467"/>
      <c r="BH57" s="467"/>
      <c r="BI57" s="467"/>
      <c r="BJ57" s="467"/>
    </row>
    <row r="58" customFormat="false" ht="20.25" hidden="false" customHeight="true" outlineLevel="0" collapsed="false">
      <c r="B58" s="322"/>
      <c r="C58" s="465"/>
      <c r="D58" s="465"/>
      <c r="E58" s="465"/>
      <c r="F58" s="465"/>
      <c r="G58" s="465"/>
      <c r="H58" s="465"/>
      <c r="I58" s="473"/>
      <c r="J58" s="30"/>
      <c r="K58" s="64" t="s">
        <v>116</v>
      </c>
      <c r="L58" s="64"/>
      <c r="M58" s="480" t="n">
        <f aca="false">SUMIFS($BB$17:$BB$50,$F$17:$F$50,"看護職員",$H$17:$H$50,"C")</f>
        <v>0</v>
      </c>
      <c r="N58" s="480"/>
      <c r="O58" s="481" t="n">
        <f aca="false">SUMIFS($BD$17:$BD$50,$F$17:$F$50,"看護職員",$H$17:$H$50,"C")</f>
        <v>0</v>
      </c>
      <c r="P58" s="481"/>
      <c r="Q58" s="482"/>
      <c r="R58" s="483" t="n">
        <v>0</v>
      </c>
      <c r="S58" s="483"/>
      <c r="T58" s="487" t="n">
        <v>0</v>
      </c>
      <c r="U58" s="487"/>
      <c r="V58" s="482"/>
      <c r="W58" s="488" t="s">
        <v>82</v>
      </c>
      <c r="X58" s="488"/>
      <c r="Y58" s="30"/>
      <c r="Z58" s="474"/>
      <c r="AA58" s="64" t="s">
        <v>116</v>
      </c>
      <c r="AB58" s="64"/>
      <c r="AC58" s="480" t="n">
        <f aca="false">SUMIFS($BB$17:$BB$50,$F$17:$F$50,"介護職員",$H$17:$H$50,"C")</f>
        <v>0</v>
      </c>
      <c r="AD58" s="480"/>
      <c r="AE58" s="481" t="n">
        <f aca="false">SUMIFS($BD$17:$BD$50,$F$17:$F$50,"介護職員",$H$17:$H$50,"C")</f>
        <v>0</v>
      </c>
      <c r="AF58" s="481"/>
      <c r="AG58" s="482"/>
      <c r="AH58" s="483" t="n">
        <v>0</v>
      </c>
      <c r="AI58" s="483"/>
      <c r="AJ58" s="487" t="n">
        <v>0</v>
      </c>
      <c r="AK58" s="487"/>
      <c r="AL58" s="482"/>
      <c r="AM58" s="488" t="s">
        <v>82</v>
      </c>
      <c r="AN58" s="488"/>
      <c r="AO58" s="474"/>
      <c r="AP58" s="474"/>
      <c r="AQ58" s="474"/>
      <c r="AR58" s="474"/>
      <c r="AS58" s="474"/>
      <c r="AT58" s="474"/>
      <c r="AU58" s="474"/>
      <c r="AV58" s="474"/>
      <c r="AW58" s="474"/>
      <c r="AX58" s="474"/>
      <c r="AY58" s="474"/>
      <c r="AZ58" s="474"/>
      <c r="BA58" s="474"/>
      <c r="BB58" s="474"/>
      <c r="BC58" s="474"/>
      <c r="BD58" s="475"/>
      <c r="BE58" s="472"/>
      <c r="BF58" s="467"/>
      <c r="BG58" s="467"/>
      <c r="BH58" s="467"/>
      <c r="BI58" s="467"/>
      <c r="BJ58" s="467"/>
    </row>
    <row r="59" customFormat="false" ht="20.25" hidden="false" customHeight="true" outlineLevel="0" collapsed="false">
      <c r="B59" s="322"/>
      <c r="C59" s="465"/>
      <c r="D59" s="465"/>
      <c r="E59" s="465"/>
      <c r="F59" s="465"/>
      <c r="G59" s="465"/>
      <c r="H59" s="465"/>
      <c r="I59" s="473"/>
      <c r="J59" s="30"/>
      <c r="K59" s="64" t="s">
        <v>118</v>
      </c>
      <c r="L59" s="64"/>
      <c r="M59" s="480" t="n">
        <f aca="false">SUMIFS($BB$17:$BB$50,$F$17:$F$50,"看護職員",$H$17:$H$50,"D")</f>
        <v>0</v>
      </c>
      <c r="N59" s="480"/>
      <c r="O59" s="481" t="n">
        <f aca="false">SUMIFS($BD$17:$BD$50,$F$17:$F$50,"看護職員",$H$17:$H$50,"D")</f>
        <v>0</v>
      </c>
      <c r="P59" s="481"/>
      <c r="Q59" s="482"/>
      <c r="R59" s="483" t="n">
        <v>0</v>
      </c>
      <c r="S59" s="483"/>
      <c r="T59" s="487" t="n">
        <v>0</v>
      </c>
      <c r="U59" s="487"/>
      <c r="V59" s="482"/>
      <c r="W59" s="488" t="s">
        <v>82</v>
      </c>
      <c r="X59" s="488"/>
      <c r="Y59" s="30"/>
      <c r="Z59" s="474"/>
      <c r="AA59" s="64" t="s">
        <v>118</v>
      </c>
      <c r="AB59" s="64"/>
      <c r="AC59" s="480" t="n">
        <f aca="false">SUMIFS($BB$17:$BB$50,$F$17:$F$50,"介護職員",$H$17:$H$50,"D")</f>
        <v>0</v>
      </c>
      <c r="AD59" s="480"/>
      <c r="AE59" s="481" t="n">
        <f aca="false">SUMIFS($BD$17:$BD$50,$F$17:$F$50,"介護職員",$H$17:$H$50,"D")</f>
        <v>0</v>
      </c>
      <c r="AF59" s="481"/>
      <c r="AG59" s="482"/>
      <c r="AH59" s="483" t="n">
        <v>0</v>
      </c>
      <c r="AI59" s="483"/>
      <c r="AJ59" s="487" t="n">
        <v>0</v>
      </c>
      <c r="AK59" s="487"/>
      <c r="AL59" s="482"/>
      <c r="AM59" s="488" t="s">
        <v>82</v>
      </c>
      <c r="AN59" s="488"/>
      <c r="AO59" s="474"/>
      <c r="AP59" s="474"/>
      <c r="AQ59" s="30" t="s">
        <v>293</v>
      </c>
      <c r="AR59" s="30"/>
      <c r="AS59" s="30"/>
      <c r="AT59" s="30"/>
      <c r="AU59" s="30"/>
      <c r="AV59" s="30"/>
      <c r="AW59" s="474"/>
      <c r="AX59" s="474"/>
      <c r="AY59" s="474"/>
      <c r="AZ59" s="474"/>
      <c r="BA59" s="474"/>
      <c r="BB59" s="474"/>
      <c r="BC59" s="474"/>
      <c r="BD59" s="475"/>
      <c r="BE59" s="472"/>
      <c r="BF59" s="467"/>
      <c r="BG59" s="467"/>
      <c r="BH59" s="467"/>
      <c r="BI59" s="467"/>
      <c r="BJ59" s="467"/>
    </row>
    <row r="60" customFormat="false" ht="20.25" hidden="false" customHeight="true" outlineLevel="0" collapsed="false">
      <c r="B60" s="322"/>
      <c r="C60" s="465"/>
      <c r="D60" s="465"/>
      <c r="E60" s="465"/>
      <c r="F60" s="465"/>
      <c r="G60" s="465"/>
      <c r="H60" s="465"/>
      <c r="I60" s="473"/>
      <c r="J60" s="30"/>
      <c r="K60" s="64" t="s">
        <v>290</v>
      </c>
      <c r="L60" s="64"/>
      <c r="M60" s="480" t="n">
        <f aca="false">SUM(M56:N59)</f>
        <v>0</v>
      </c>
      <c r="N60" s="480"/>
      <c r="O60" s="481" t="n">
        <f aca="false">SUM(O56:P59)</f>
        <v>0</v>
      </c>
      <c r="P60" s="481"/>
      <c r="Q60" s="482"/>
      <c r="R60" s="480" t="n">
        <f aca="false">SUM(R56:S59)</f>
        <v>0</v>
      </c>
      <c r="S60" s="480"/>
      <c r="T60" s="481" t="n">
        <f aca="false">SUM(T56:U59)</f>
        <v>0</v>
      </c>
      <c r="U60" s="481"/>
      <c r="V60" s="482"/>
      <c r="W60" s="480" t="n">
        <f aca="false">SUM(W56:X57)</f>
        <v>0</v>
      </c>
      <c r="X60" s="480"/>
      <c r="Y60" s="30"/>
      <c r="Z60" s="474"/>
      <c r="AA60" s="64" t="s">
        <v>290</v>
      </c>
      <c r="AB60" s="64"/>
      <c r="AC60" s="480" t="n">
        <f aca="false">SUM(AC56:AD59)</f>
        <v>0</v>
      </c>
      <c r="AD60" s="480"/>
      <c r="AE60" s="481" t="n">
        <f aca="false">SUM(AE56:AF59)</f>
        <v>0</v>
      </c>
      <c r="AF60" s="481"/>
      <c r="AG60" s="482"/>
      <c r="AH60" s="480" t="n">
        <f aca="false">SUM(AH56:AI59)</f>
        <v>0</v>
      </c>
      <c r="AI60" s="480"/>
      <c r="AJ60" s="481" t="n">
        <f aca="false">SUM(AJ56:AK59)</f>
        <v>0</v>
      </c>
      <c r="AK60" s="481"/>
      <c r="AL60" s="482"/>
      <c r="AM60" s="480" t="n">
        <f aca="false">SUM(AM56:AN57)</f>
        <v>0</v>
      </c>
      <c r="AN60" s="480"/>
      <c r="AO60" s="474"/>
      <c r="AP60" s="474"/>
      <c r="AQ60" s="64" t="s">
        <v>42</v>
      </c>
      <c r="AR60" s="64"/>
      <c r="AS60" s="64" t="s">
        <v>111</v>
      </c>
      <c r="AT60" s="64"/>
      <c r="AU60" s="64"/>
      <c r="AV60" s="64"/>
      <c r="AW60" s="474"/>
      <c r="AX60" s="474"/>
      <c r="AY60" s="474"/>
      <c r="AZ60" s="474"/>
      <c r="BA60" s="474"/>
      <c r="BB60" s="474"/>
      <c r="BC60" s="474"/>
      <c r="BD60" s="475"/>
      <c r="BE60" s="472"/>
      <c r="BF60" s="467"/>
      <c r="BG60" s="467"/>
      <c r="BH60" s="467"/>
      <c r="BI60" s="467"/>
      <c r="BJ60" s="467"/>
    </row>
    <row r="61" customFormat="false" ht="20.25" hidden="false" customHeight="true" outlineLevel="0" collapsed="false">
      <c r="B61" s="322"/>
      <c r="C61" s="465"/>
      <c r="D61" s="465"/>
      <c r="E61" s="465"/>
      <c r="F61" s="465"/>
      <c r="G61" s="465"/>
      <c r="H61" s="465"/>
      <c r="I61" s="473"/>
      <c r="J61" s="473"/>
      <c r="K61" s="489"/>
      <c r="L61" s="489"/>
      <c r="M61" s="489"/>
      <c r="N61" s="489"/>
      <c r="O61" s="490"/>
      <c r="P61" s="490"/>
      <c r="Q61" s="490"/>
      <c r="R61" s="327"/>
      <c r="S61" s="327"/>
      <c r="T61" s="327"/>
      <c r="U61" s="327"/>
      <c r="V61" s="491"/>
      <c r="W61" s="474"/>
      <c r="X61" s="474"/>
      <c r="Y61" s="474"/>
      <c r="Z61" s="474"/>
      <c r="AA61" s="489"/>
      <c r="AB61" s="489"/>
      <c r="AC61" s="489"/>
      <c r="AD61" s="489"/>
      <c r="AE61" s="490"/>
      <c r="AF61" s="490"/>
      <c r="AG61" s="490"/>
      <c r="AH61" s="327"/>
      <c r="AI61" s="327"/>
      <c r="AJ61" s="327"/>
      <c r="AK61" s="327"/>
      <c r="AL61" s="491"/>
      <c r="AM61" s="474"/>
      <c r="AN61" s="474"/>
      <c r="AO61" s="474"/>
      <c r="AP61" s="474"/>
      <c r="AQ61" s="64" t="s">
        <v>112</v>
      </c>
      <c r="AR61" s="64"/>
      <c r="AS61" s="64" t="s">
        <v>113</v>
      </c>
      <c r="AT61" s="64"/>
      <c r="AU61" s="64"/>
      <c r="AV61" s="64"/>
      <c r="AW61" s="474"/>
      <c r="AX61" s="474"/>
      <c r="AY61" s="474"/>
      <c r="AZ61" s="474"/>
      <c r="BA61" s="474"/>
      <c r="BB61" s="474"/>
      <c r="BC61" s="474"/>
      <c r="BD61" s="475"/>
      <c r="BE61" s="472"/>
      <c r="BF61" s="467"/>
      <c r="BG61" s="467"/>
      <c r="BH61" s="467"/>
      <c r="BI61" s="467"/>
      <c r="BJ61" s="467"/>
    </row>
    <row r="62" customFormat="false" ht="20.25" hidden="false" customHeight="true" outlineLevel="0" collapsed="false">
      <c r="B62" s="322"/>
      <c r="C62" s="465"/>
      <c r="D62" s="465"/>
      <c r="E62" s="465"/>
      <c r="F62" s="465"/>
      <c r="G62" s="465"/>
      <c r="H62" s="465"/>
      <c r="I62" s="473"/>
      <c r="J62" s="473"/>
      <c r="K62" s="201" t="s">
        <v>294</v>
      </c>
      <c r="L62" s="30"/>
      <c r="M62" s="30"/>
      <c r="N62" s="30"/>
      <c r="O62" s="30"/>
      <c r="P62" s="30"/>
      <c r="Q62" s="205" t="s">
        <v>295</v>
      </c>
      <c r="R62" s="492" t="s">
        <v>296</v>
      </c>
      <c r="S62" s="492"/>
      <c r="T62" s="205"/>
      <c r="U62" s="205"/>
      <c r="V62" s="30"/>
      <c r="W62" s="30"/>
      <c r="X62" s="30"/>
      <c r="Y62" s="474"/>
      <c r="Z62" s="474"/>
      <c r="AA62" s="201" t="s">
        <v>294</v>
      </c>
      <c r="AB62" s="30"/>
      <c r="AC62" s="30"/>
      <c r="AD62" s="30"/>
      <c r="AE62" s="30"/>
      <c r="AF62" s="30"/>
      <c r="AG62" s="205" t="s">
        <v>295</v>
      </c>
      <c r="AH62" s="493" t="str">
        <f aca="false">R62</f>
        <v>週</v>
      </c>
      <c r="AI62" s="493"/>
      <c r="AJ62" s="205"/>
      <c r="AK62" s="205"/>
      <c r="AL62" s="30"/>
      <c r="AM62" s="30"/>
      <c r="AN62" s="30"/>
      <c r="AO62" s="474"/>
      <c r="AP62" s="474"/>
      <c r="AQ62" s="64" t="s">
        <v>114</v>
      </c>
      <c r="AR62" s="64"/>
      <c r="AS62" s="64" t="s">
        <v>115</v>
      </c>
      <c r="AT62" s="64"/>
      <c r="AU62" s="64"/>
      <c r="AV62" s="64"/>
      <c r="AW62" s="474"/>
      <c r="AX62" s="474"/>
      <c r="AY62" s="474"/>
      <c r="AZ62" s="474"/>
      <c r="BA62" s="474"/>
      <c r="BB62" s="474"/>
      <c r="BC62" s="474"/>
      <c r="BD62" s="475"/>
      <c r="BE62" s="472"/>
      <c r="BF62" s="467"/>
      <c r="BG62" s="467"/>
      <c r="BH62" s="467"/>
      <c r="BI62" s="467"/>
      <c r="BJ62" s="467"/>
    </row>
    <row r="63" customFormat="false" ht="20.25" hidden="false" customHeight="true" outlineLevel="0" collapsed="false">
      <c r="B63" s="322"/>
      <c r="C63" s="465"/>
      <c r="D63" s="465"/>
      <c r="E63" s="465"/>
      <c r="F63" s="465"/>
      <c r="G63" s="465"/>
      <c r="H63" s="465"/>
      <c r="I63" s="473"/>
      <c r="J63" s="473"/>
      <c r="K63" s="30" t="s">
        <v>297</v>
      </c>
      <c r="L63" s="30"/>
      <c r="M63" s="30"/>
      <c r="N63" s="30"/>
      <c r="O63" s="30"/>
      <c r="P63" s="30" t="s">
        <v>298</v>
      </c>
      <c r="Q63" s="30"/>
      <c r="R63" s="30"/>
      <c r="S63" s="30"/>
      <c r="T63" s="201"/>
      <c r="U63" s="30"/>
      <c r="V63" s="30"/>
      <c r="W63" s="30"/>
      <c r="X63" s="30"/>
      <c r="Y63" s="474"/>
      <c r="Z63" s="474"/>
      <c r="AA63" s="30" t="s">
        <v>297</v>
      </c>
      <c r="AB63" s="30"/>
      <c r="AC63" s="30"/>
      <c r="AD63" s="30"/>
      <c r="AE63" s="30"/>
      <c r="AF63" s="30" t="s">
        <v>298</v>
      </c>
      <c r="AG63" s="30"/>
      <c r="AH63" s="30"/>
      <c r="AI63" s="30"/>
      <c r="AJ63" s="201"/>
      <c r="AK63" s="30"/>
      <c r="AL63" s="30"/>
      <c r="AM63" s="30"/>
      <c r="AN63" s="30"/>
      <c r="AO63" s="474"/>
      <c r="AP63" s="474"/>
      <c r="AQ63" s="64" t="s">
        <v>116</v>
      </c>
      <c r="AR63" s="64"/>
      <c r="AS63" s="64" t="s">
        <v>117</v>
      </c>
      <c r="AT63" s="64"/>
      <c r="AU63" s="64"/>
      <c r="AV63" s="64"/>
      <c r="AW63" s="474"/>
      <c r="AX63" s="474"/>
      <c r="AY63" s="474"/>
      <c r="AZ63" s="474"/>
      <c r="BA63" s="474"/>
      <c r="BB63" s="474"/>
      <c r="BC63" s="474"/>
      <c r="BD63" s="475"/>
      <c r="BE63" s="472"/>
      <c r="BF63" s="467"/>
      <c r="BG63" s="467"/>
      <c r="BH63" s="467"/>
      <c r="BI63" s="467"/>
      <c r="BJ63" s="467"/>
    </row>
    <row r="64" customFormat="false" ht="20.25" hidden="false" customHeight="true" outlineLevel="0" collapsed="false">
      <c r="B64" s="322"/>
      <c r="C64" s="465"/>
      <c r="D64" s="465"/>
      <c r="E64" s="465"/>
      <c r="F64" s="465"/>
      <c r="G64" s="465"/>
      <c r="H64" s="465"/>
      <c r="I64" s="473"/>
      <c r="J64" s="473"/>
      <c r="K64" s="30" t="str">
        <f aca="false">IF($R$62="週","対象時間数（週平均）","対象時間数（当月合計）")</f>
        <v>対象時間数（週平均）</v>
      </c>
      <c r="L64" s="30"/>
      <c r="M64" s="30"/>
      <c r="N64" s="30"/>
      <c r="O64" s="30"/>
      <c r="P64" s="30" t="str">
        <f aca="false">IF($R$62="週","週に勤務すべき時間数","当月に勤務すべき時間数")</f>
        <v>週に勤務すべき時間数</v>
      </c>
      <c r="Q64" s="30"/>
      <c r="R64" s="30"/>
      <c r="S64" s="30"/>
      <c r="T64" s="201"/>
      <c r="U64" s="30" t="s">
        <v>299</v>
      </c>
      <c r="V64" s="30"/>
      <c r="W64" s="30"/>
      <c r="X64" s="30"/>
      <c r="Y64" s="474"/>
      <c r="Z64" s="474"/>
      <c r="AA64" s="30" t="str">
        <f aca="false">IF(AH62="週","対象時間数（週平均）","対象時間数（当月合計）")</f>
        <v>対象時間数（週平均）</v>
      </c>
      <c r="AB64" s="30"/>
      <c r="AC64" s="30"/>
      <c r="AD64" s="30"/>
      <c r="AE64" s="30"/>
      <c r="AF64" s="30" t="str">
        <f aca="false">IF($AH$62="週","週に勤務すべき時間数","当月に勤務すべき時間数")</f>
        <v>週に勤務すべき時間数</v>
      </c>
      <c r="AG64" s="30"/>
      <c r="AH64" s="30"/>
      <c r="AI64" s="30"/>
      <c r="AJ64" s="201"/>
      <c r="AK64" s="30" t="s">
        <v>299</v>
      </c>
      <c r="AL64" s="30"/>
      <c r="AM64" s="30"/>
      <c r="AN64" s="30"/>
      <c r="AO64" s="474"/>
      <c r="AP64" s="474"/>
      <c r="AQ64" s="64" t="s">
        <v>118</v>
      </c>
      <c r="AR64" s="64"/>
      <c r="AS64" s="64" t="s">
        <v>119</v>
      </c>
      <c r="AT64" s="64"/>
      <c r="AU64" s="64"/>
      <c r="AV64" s="64"/>
      <c r="AW64" s="474"/>
      <c r="AX64" s="474"/>
      <c r="AY64" s="474"/>
      <c r="AZ64" s="474"/>
      <c r="BA64" s="474"/>
      <c r="BB64" s="474"/>
      <c r="BC64" s="474"/>
      <c r="BD64" s="475"/>
      <c r="BE64" s="472"/>
      <c r="BF64" s="467"/>
      <c r="BG64" s="467"/>
      <c r="BH64" s="467"/>
      <c r="BI64" s="467"/>
      <c r="BJ64" s="467"/>
    </row>
    <row r="65" customFormat="false" ht="20.25" hidden="false" customHeight="true" outlineLevel="0" collapsed="false">
      <c r="I65" s="30"/>
      <c r="J65" s="30"/>
      <c r="K65" s="488" t="n">
        <f aca="false">IF($R$62="週",T60,R60)</f>
        <v>0</v>
      </c>
      <c r="L65" s="488"/>
      <c r="M65" s="488"/>
      <c r="N65" s="488"/>
      <c r="O65" s="207" t="s">
        <v>300</v>
      </c>
      <c r="P65" s="64" t="n">
        <f aca="false">IF($R$62="週",$BA$6,$BE$6)</f>
        <v>40</v>
      </c>
      <c r="Q65" s="64"/>
      <c r="R65" s="64"/>
      <c r="S65" s="64"/>
      <c r="T65" s="207" t="s">
        <v>292</v>
      </c>
      <c r="U65" s="494" t="n">
        <f aca="false">ROUNDDOWN(K65/P65,1)</f>
        <v>0</v>
      </c>
      <c r="V65" s="494"/>
      <c r="W65" s="494"/>
      <c r="X65" s="494"/>
      <c r="Y65" s="30"/>
      <c r="Z65" s="30"/>
      <c r="AA65" s="488" t="n">
        <f aca="false">IF($AH$62="週",AJ60,AH60)</f>
        <v>0</v>
      </c>
      <c r="AB65" s="488"/>
      <c r="AC65" s="488"/>
      <c r="AD65" s="488"/>
      <c r="AE65" s="207" t="s">
        <v>300</v>
      </c>
      <c r="AF65" s="64" t="n">
        <f aca="false">IF($AH$62="週",$BA$6,$BE$6)</f>
        <v>40</v>
      </c>
      <c r="AG65" s="64"/>
      <c r="AH65" s="64"/>
      <c r="AI65" s="64"/>
      <c r="AJ65" s="207" t="s">
        <v>292</v>
      </c>
      <c r="AK65" s="494" t="n">
        <f aca="false">ROUNDDOWN(AA65/AF65,1)</f>
        <v>0</v>
      </c>
      <c r="AL65" s="494"/>
      <c r="AM65" s="494"/>
      <c r="AN65" s="494"/>
      <c r="AO65" s="30"/>
      <c r="AP65" s="30"/>
      <c r="AQ65" s="30"/>
      <c r="AR65" s="30"/>
      <c r="AS65" s="30"/>
      <c r="AT65" s="30"/>
      <c r="AU65" s="30"/>
      <c r="AV65" s="30"/>
      <c r="AW65" s="30"/>
      <c r="AX65" s="30"/>
      <c r="AY65" s="30"/>
      <c r="AZ65" s="30"/>
      <c r="BA65" s="30"/>
      <c r="BB65" s="30"/>
      <c r="BC65" s="30"/>
      <c r="BD65" s="30"/>
    </row>
    <row r="66" customFormat="false" ht="20.25" hidden="false" customHeight="true" outlineLevel="0" collapsed="false">
      <c r="I66" s="30"/>
      <c r="J66" s="30"/>
      <c r="K66" s="30"/>
      <c r="L66" s="30"/>
      <c r="M66" s="30"/>
      <c r="N66" s="30"/>
      <c r="O66" s="30"/>
      <c r="P66" s="30"/>
      <c r="Q66" s="30"/>
      <c r="R66" s="30"/>
      <c r="S66" s="30"/>
      <c r="T66" s="201"/>
      <c r="U66" s="30" t="s">
        <v>301</v>
      </c>
      <c r="V66" s="30"/>
      <c r="W66" s="30"/>
      <c r="X66" s="30"/>
      <c r="Y66" s="30"/>
      <c r="Z66" s="30"/>
      <c r="AA66" s="30"/>
      <c r="AB66" s="30"/>
      <c r="AC66" s="30"/>
      <c r="AD66" s="30"/>
      <c r="AE66" s="30"/>
      <c r="AF66" s="30"/>
      <c r="AG66" s="30"/>
      <c r="AH66" s="30"/>
      <c r="AI66" s="30"/>
      <c r="AJ66" s="201"/>
      <c r="AK66" s="30" t="s">
        <v>301</v>
      </c>
      <c r="AL66" s="30"/>
      <c r="AM66" s="30"/>
      <c r="AN66" s="30"/>
      <c r="AO66" s="30"/>
      <c r="AP66" s="30"/>
      <c r="AQ66" s="30"/>
      <c r="AR66" s="30"/>
      <c r="AS66" s="30"/>
      <c r="AT66" s="30"/>
      <c r="AU66" s="30"/>
      <c r="AV66" s="30"/>
      <c r="AW66" s="30"/>
      <c r="AX66" s="30"/>
      <c r="AY66" s="30"/>
      <c r="AZ66" s="30"/>
      <c r="BA66" s="30"/>
      <c r="BB66" s="30"/>
      <c r="BC66" s="30"/>
      <c r="BD66" s="30"/>
    </row>
    <row r="67" customFormat="false" ht="20.25" hidden="false" customHeight="true" outlineLevel="0" collapsed="false">
      <c r="I67" s="30"/>
      <c r="J67" s="30"/>
      <c r="K67" s="30" t="s">
        <v>302</v>
      </c>
      <c r="L67" s="30"/>
      <c r="M67" s="30"/>
      <c r="N67" s="30"/>
      <c r="O67" s="30"/>
      <c r="P67" s="30"/>
      <c r="Q67" s="30"/>
      <c r="R67" s="30"/>
      <c r="S67" s="30"/>
      <c r="T67" s="201"/>
      <c r="U67" s="30"/>
      <c r="V67" s="30"/>
      <c r="W67" s="30"/>
      <c r="X67" s="30"/>
      <c r="Y67" s="30"/>
      <c r="Z67" s="30"/>
      <c r="AA67" s="30" t="s">
        <v>303</v>
      </c>
      <c r="AB67" s="30"/>
      <c r="AC67" s="30"/>
      <c r="AD67" s="30"/>
      <c r="AE67" s="30"/>
      <c r="AF67" s="30"/>
      <c r="AG67" s="30"/>
      <c r="AH67" s="30"/>
      <c r="AI67" s="30"/>
      <c r="AJ67" s="201"/>
      <c r="AK67" s="30"/>
      <c r="AL67" s="30"/>
      <c r="AM67" s="30"/>
      <c r="AN67" s="30"/>
      <c r="AO67" s="30"/>
      <c r="AP67" s="30"/>
      <c r="AQ67" s="30"/>
      <c r="AR67" s="30"/>
      <c r="AS67" s="30"/>
      <c r="AT67" s="30"/>
      <c r="AU67" s="30"/>
      <c r="AV67" s="30"/>
      <c r="AW67" s="30"/>
      <c r="AX67" s="30"/>
      <c r="AY67" s="30"/>
      <c r="AZ67" s="30"/>
      <c r="BA67" s="30"/>
      <c r="BB67" s="30"/>
      <c r="BC67" s="30"/>
      <c r="BD67" s="30"/>
    </row>
    <row r="68" customFormat="false" ht="20.25" hidden="false" customHeight="true" outlineLevel="0" collapsed="false">
      <c r="I68" s="30"/>
      <c r="J68" s="30"/>
      <c r="K68" s="30" t="s">
        <v>286</v>
      </c>
      <c r="L68" s="30"/>
      <c r="M68" s="30"/>
      <c r="N68" s="30"/>
      <c r="O68" s="30"/>
      <c r="P68" s="30"/>
      <c r="Q68" s="30"/>
      <c r="R68" s="30"/>
      <c r="S68" s="30"/>
      <c r="T68" s="201"/>
      <c r="U68" s="477"/>
      <c r="V68" s="477"/>
      <c r="W68" s="477"/>
      <c r="X68" s="477"/>
      <c r="Y68" s="30"/>
      <c r="Z68" s="30"/>
      <c r="AA68" s="30" t="s">
        <v>286</v>
      </c>
      <c r="AB68" s="30"/>
      <c r="AC68" s="30"/>
      <c r="AD68" s="30"/>
      <c r="AE68" s="30"/>
      <c r="AF68" s="30"/>
      <c r="AG68" s="30"/>
      <c r="AH68" s="30"/>
      <c r="AI68" s="30"/>
      <c r="AJ68" s="201"/>
      <c r="AK68" s="477"/>
      <c r="AL68" s="477"/>
      <c r="AM68" s="477"/>
      <c r="AN68" s="477"/>
      <c r="AO68" s="30"/>
      <c r="AP68" s="30"/>
      <c r="AQ68" s="30"/>
      <c r="AR68" s="30"/>
      <c r="AS68" s="30"/>
      <c r="AT68" s="30"/>
      <c r="AU68" s="30"/>
      <c r="AV68" s="30"/>
      <c r="AW68" s="30"/>
      <c r="AX68" s="30"/>
      <c r="AY68" s="30"/>
      <c r="AZ68" s="30"/>
      <c r="BA68" s="30"/>
      <c r="BB68" s="30"/>
      <c r="BC68" s="30"/>
      <c r="BD68" s="30"/>
    </row>
    <row r="69" customFormat="false" ht="20.25" hidden="false" customHeight="true" outlineLevel="0" collapsed="false">
      <c r="I69" s="30"/>
      <c r="J69" s="30"/>
      <c r="K69" s="30" t="s">
        <v>289</v>
      </c>
      <c r="L69" s="30"/>
      <c r="M69" s="30"/>
      <c r="N69" s="30"/>
      <c r="O69" s="30"/>
      <c r="P69" s="30" t="s">
        <v>304</v>
      </c>
      <c r="Q69" s="30"/>
      <c r="R69" s="30"/>
      <c r="S69" s="30"/>
      <c r="T69" s="30"/>
      <c r="U69" s="476" t="s">
        <v>290</v>
      </c>
      <c r="V69" s="476"/>
      <c r="W69" s="476"/>
      <c r="X69" s="476"/>
      <c r="Y69" s="30"/>
      <c r="Z69" s="30"/>
      <c r="AA69" s="30" t="s">
        <v>289</v>
      </c>
      <c r="AB69" s="30"/>
      <c r="AC69" s="30"/>
      <c r="AD69" s="30"/>
      <c r="AE69" s="30"/>
      <c r="AF69" s="30" t="s">
        <v>304</v>
      </c>
      <c r="AG69" s="30"/>
      <c r="AH69" s="30"/>
      <c r="AI69" s="30"/>
      <c r="AJ69" s="30"/>
      <c r="AK69" s="476" t="s">
        <v>290</v>
      </c>
      <c r="AL69" s="476"/>
      <c r="AM69" s="476"/>
      <c r="AN69" s="476"/>
      <c r="AO69" s="30"/>
      <c r="AP69" s="30"/>
      <c r="AQ69" s="30"/>
      <c r="AR69" s="30"/>
      <c r="AS69" s="30"/>
      <c r="AT69" s="30"/>
      <c r="AU69" s="30"/>
      <c r="AV69" s="30"/>
      <c r="AW69" s="30"/>
      <c r="AX69" s="30"/>
      <c r="AY69" s="30"/>
      <c r="AZ69" s="30"/>
      <c r="BA69" s="30"/>
      <c r="BB69" s="30"/>
      <c r="BC69" s="30"/>
      <c r="BD69" s="30"/>
    </row>
    <row r="70" customFormat="false" ht="20.25" hidden="false" customHeight="true" outlineLevel="0" collapsed="false">
      <c r="I70" s="30"/>
      <c r="J70" s="30"/>
      <c r="K70" s="64" t="n">
        <f aca="false">W60</f>
        <v>0</v>
      </c>
      <c r="L70" s="64"/>
      <c r="M70" s="64"/>
      <c r="N70" s="64"/>
      <c r="O70" s="207" t="s">
        <v>291</v>
      </c>
      <c r="P70" s="494" t="n">
        <f aca="false">U65</f>
        <v>0</v>
      </c>
      <c r="Q70" s="494"/>
      <c r="R70" s="494"/>
      <c r="S70" s="494"/>
      <c r="T70" s="207" t="s">
        <v>292</v>
      </c>
      <c r="U70" s="485" t="n">
        <f aca="false">ROUNDDOWN(K70+P70,1)</f>
        <v>0</v>
      </c>
      <c r="V70" s="485"/>
      <c r="W70" s="485"/>
      <c r="X70" s="485"/>
      <c r="Y70" s="327"/>
      <c r="Z70" s="327"/>
      <c r="AA70" s="493" t="n">
        <f aca="false">AM60</f>
        <v>0</v>
      </c>
      <c r="AB70" s="493"/>
      <c r="AC70" s="493"/>
      <c r="AD70" s="493"/>
      <c r="AE70" s="491" t="s">
        <v>291</v>
      </c>
      <c r="AF70" s="495" t="n">
        <f aca="false">AK65</f>
        <v>0</v>
      </c>
      <c r="AG70" s="495"/>
      <c r="AH70" s="495"/>
      <c r="AI70" s="495"/>
      <c r="AJ70" s="491" t="s">
        <v>292</v>
      </c>
      <c r="AK70" s="485" t="n">
        <f aca="false">ROUNDDOWN(AA70+AF70,1)</f>
        <v>0</v>
      </c>
      <c r="AL70" s="485"/>
      <c r="AM70" s="485"/>
      <c r="AN70" s="485"/>
      <c r="AO70" s="30"/>
      <c r="AP70" s="30"/>
      <c r="AQ70" s="30"/>
      <c r="AR70" s="30"/>
      <c r="AS70" s="30"/>
      <c r="AT70" s="30"/>
      <c r="AU70" s="30"/>
      <c r="AV70" s="30"/>
      <c r="AW70" s="30"/>
      <c r="AX70" s="30"/>
      <c r="AY70" s="30"/>
      <c r="AZ70" s="30"/>
      <c r="BA70" s="30"/>
      <c r="BB70" s="30"/>
      <c r="BC70" s="30"/>
      <c r="BD70" s="30"/>
    </row>
    <row r="71" customFormat="false" ht="20.25" hidden="false" customHeight="true" outlineLevel="0" collapsed="false"/>
    <row r="72" customFormat="false" ht="20.25" hidden="false" customHeight="true" outlineLevel="0" collapsed="false"/>
    <row r="73" customFormat="false" ht="20.25" hidden="false" customHeight="true" outlineLevel="0" collapsed="false"/>
    <row r="74" customFormat="false" ht="20.25" hidden="false" customHeight="true" outlineLevel="0" collapsed="false"/>
    <row r="75" customFormat="false" ht="20.25" hidden="false" customHeight="true" outlineLevel="0" collapsed="false"/>
    <row r="76" customFormat="false" ht="20.25" hidden="false" customHeight="true" outlineLevel="0" collapsed="false"/>
    <row r="77" customFormat="false" ht="20.25" hidden="false" customHeight="true" outlineLevel="0" collapsed="false"/>
    <row r="78" customFormat="false" ht="20.25" hidden="false" customHeight="true" outlineLevel="0" collapsed="false"/>
    <row r="79" customFormat="false" ht="20.25" hidden="false" customHeight="true" outlineLevel="0" collapsed="false"/>
    <row r="80" customFormat="false" ht="20.25" hidden="false" customHeight="true" outlineLevel="0" collapsed="false"/>
    <row r="81" customFormat="false" ht="20.25" hidden="false" customHeight="true" outlineLevel="0" collapsed="false"/>
    <row r="82" customFormat="false" ht="20.25" hidden="false" customHeight="true" outlineLevel="0" collapsed="false"/>
    <row r="83" customFormat="false" ht="20.25" hidden="false" customHeight="true" outlineLevel="0" collapsed="false"/>
    <row r="84" customFormat="false" ht="20.25" hidden="false" customHeight="true" outlineLevel="0" collapsed="false"/>
    <row r="85" customFormat="false" ht="20.25" hidden="false" customHeight="true" outlineLevel="0" collapsed="false"/>
    <row r="86" customFormat="false" ht="20.25" hidden="false" customHeight="true" outlineLevel="0" collapsed="false"/>
    <row r="87" customFormat="false" ht="20.25" hidden="false" customHeight="true" outlineLevel="0" collapsed="false"/>
    <row r="88" customFormat="false" ht="20.25" hidden="false" customHeight="true" outlineLevel="0" collapsed="false"/>
    <row r="89" customFormat="false" ht="20.25" hidden="false" customHeight="true" outlineLevel="0" collapsed="false"/>
    <row r="90" customFormat="false" ht="20.25" hidden="false" customHeight="true" outlineLevel="0" collapsed="false"/>
    <row r="117" customFormat="false" ht="14.25" hidden="false" customHeight="false" outlineLevel="0" collapsed="false">
      <c r="C117" s="42"/>
      <c r="D117" s="42"/>
      <c r="E117" s="42"/>
      <c r="F117" s="42"/>
      <c r="G117" s="42"/>
      <c r="H117" s="42"/>
      <c r="I117" s="42"/>
      <c r="J117" s="42"/>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row>
    <row r="118" customFormat="false" ht="14.25" hidden="false" customHeight="false" outlineLevel="0" collapsed="false">
      <c r="C118" s="42"/>
      <c r="D118" s="42"/>
      <c r="E118" s="42"/>
      <c r="F118" s="42"/>
      <c r="G118" s="42"/>
      <c r="H118" s="42"/>
      <c r="I118" s="42"/>
      <c r="J118" s="42"/>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row>
    <row r="119" customFormat="false" ht="14.25" hidden="false" customHeight="false" outlineLevel="0" collapsed="false">
      <c r="C119" s="149"/>
      <c r="D119" s="149"/>
      <c r="E119" s="149"/>
      <c r="F119" s="149"/>
      <c r="G119" s="149"/>
      <c r="H119" s="149"/>
      <c r="I119" s="149"/>
      <c r="J119" s="149"/>
      <c r="K119" s="42"/>
      <c r="L119" s="42"/>
    </row>
    <row r="120" customFormat="false" ht="14.25" hidden="false" customHeight="false" outlineLevel="0" collapsed="false">
      <c r="C120" s="149"/>
      <c r="D120" s="149"/>
      <c r="E120" s="149"/>
      <c r="F120" s="149"/>
      <c r="G120" s="149"/>
      <c r="H120" s="149"/>
      <c r="I120" s="149"/>
      <c r="J120" s="149"/>
      <c r="K120" s="42"/>
      <c r="L120" s="42"/>
    </row>
    <row r="121" customFormat="false" ht="14.25" hidden="false" customHeight="false" outlineLevel="0" collapsed="false">
      <c r="C121" s="42"/>
      <c r="D121" s="42"/>
      <c r="E121" s="42"/>
      <c r="F121" s="42"/>
      <c r="G121" s="42"/>
      <c r="H121" s="42"/>
      <c r="I121" s="42"/>
      <c r="J121" s="42"/>
    </row>
    <row r="122" customFormat="false" ht="14.25" hidden="false" customHeight="false" outlineLevel="0" collapsed="false">
      <c r="C122" s="42"/>
      <c r="D122" s="42"/>
      <c r="E122" s="42"/>
      <c r="F122" s="42"/>
      <c r="G122" s="42"/>
      <c r="H122" s="42"/>
      <c r="I122" s="42"/>
      <c r="J122" s="42"/>
    </row>
    <row r="123" customFormat="false" ht="14.25" hidden="false" customHeight="false" outlineLevel="0" collapsed="false">
      <c r="C123" s="42"/>
      <c r="D123" s="42"/>
      <c r="E123" s="42"/>
      <c r="F123" s="42"/>
      <c r="G123" s="42"/>
      <c r="H123" s="42"/>
      <c r="I123" s="42"/>
      <c r="J123" s="42"/>
    </row>
    <row r="124" customFormat="false" ht="14.25" hidden="false" customHeight="false" outlineLevel="0" collapsed="false">
      <c r="C124" s="42"/>
      <c r="D124" s="42"/>
      <c r="E124" s="42"/>
      <c r="F124" s="42"/>
      <c r="G124" s="42"/>
      <c r="H124" s="42"/>
      <c r="I124" s="42"/>
      <c r="J124" s="42"/>
    </row>
  </sheetData>
  <mergeCells count="310">
    <mergeCell ref="AT1:BI1"/>
    <mergeCell ref="AC2:AD2"/>
    <mergeCell ref="AF2:AG2"/>
    <mergeCell ref="AJ2:AK2"/>
    <mergeCell ref="AT2:BI2"/>
    <mergeCell ref="BE3:BH3"/>
    <mergeCell ref="BE4:BH4"/>
    <mergeCell ref="BA6:BB6"/>
    <mergeCell ref="BE6:BF6"/>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B17:B18"/>
    <mergeCell ref="C17:D18"/>
    <mergeCell ref="I17:J18"/>
    <mergeCell ref="K17:N18"/>
    <mergeCell ref="O17:S18"/>
    <mergeCell ref="BB17:BC17"/>
    <mergeCell ref="BD17:BE17"/>
    <mergeCell ref="BF17:BJ18"/>
    <mergeCell ref="BB18:BC18"/>
    <mergeCell ref="BD18:BE18"/>
    <mergeCell ref="B19:B20"/>
    <mergeCell ref="C19:D20"/>
    <mergeCell ref="I19:J20"/>
    <mergeCell ref="K19:N20"/>
    <mergeCell ref="O19:S20"/>
    <mergeCell ref="BB19:BC19"/>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F53:BI53"/>
    <mergeCell ref="K54:L55"/>
    <mergeCell ref="M54:P54"/>
    <mergeCell ref="R54:U54"/>
    <mergeCell ref="W54:X54"/>
    <mergeCell ref="AA54:AB55"/>
    <mergeCell ref="AC54:AF54"/>
    <mergeCell ref="AH54:AK54"/>
    <mergeCell ref="AM54:AN54"/>
    <mergeCell ref="BF54:BI54"/>
    <mergeCell ref="M55:N55"/>
    <mergeCell ref="O55:P55"/>
    <mergeCell ref="R55:S55"/>
    <mergeCell ref="T55:U55"/>
    <mergeCell ref="W55:X55"/>
    <mergeCell ref="AC55:AD55"/>
    <mergeCell ref="AE55:AF55"/>
    <mergeCell ref="AH55:AI55"/>
    <mergeCell ref="AJ55:AK55"/>
    <mergeCell ref="AM55:AN55"/>
    <mergeCell ref="AQ55:AT55"/>
    <mergeCell ref="AV55:AY55"/>
    <mergeCell ref="BA55:BD55"/>
    <mergeCell ref="BF55:BI55"/>
    <mergeCell ref="K56:L56"/>
    <mergeCell ref="M56:N56"/>
    <mergeCell ref="O56:P56"/>
    <mergeCell ref="R56:S56"/>
    <mergeCell ref="T56:U56"/>
    <mergeCell ref="W56:X56"/>
    <mergeCell ref="AA56:AB56"/>
    <mergeCell ref="AC56:AD56"/>
    <mergeCell ref="AE56:AF56"/>
    <mergeCell ref="AH56:AI56"/>
    <mergeCell ref="AJ56:AK56"/>
    <mergeCell ref="AM56:AN56"/>
    <mergeCell ref="AQ56:AT56"/>
    <mergeCell ref="AV56:AY56"/>
    <mergeCell ref="BA56:BD56"/>
    <mergeCell ref="K57:L57"/>
    <mergeCell ref="M57:N57"/>
    <mergeCell ref="O57:P57"/>
    <mergeCell ref="R57:S57"/>
    <mergeCell ref="T57:U57"/>
    <mergeCell ref="W57:X57"/>
    <mergeCell ref="AA57:AB57"/>
    <mergeCell ref="AC57:AD57"/>
    <mergeCell ref="AE57:AF57"/>
    <mergeCell ref="AH57:AI57"/>
    <mergeCell ref="AJ57:AK57"/>
    <mergeCell ref="AM57:AN57"/>
    <mergeCell ref="K58:L58"/>
    <mergeCell ref="M58:N58"/>
    <mergeCell ref="O58:P58"/>
    <mergeCell ref="R58:S58"/>
    <mergeCell ref="T58:U58"/>
    <mergeCell ref="W58:X58"/>
    <mergeCell ref="AA58:AB58"/>
    <mergeCell ref="AC58:AD58"/>
    <mergeCell ref="AE58:AF58"/>
    <mergeCell ref="AH58:AI58"/>
    <mergeCell ref="AJ58:AK58"/>
    <mergeCell ref="AM58:AN58"/>
    <mergeCell ref="K59:L59"/>
    <mergeCell ref="M59:N59"/>
    <mergeCell ref="O59:P59"/>
    <mergeCell ref="R59:S59"/>
    <mergeCell ref="T59:U59"/>
    <mergeCell ref="W59:X59"/>
    <mergeCell ref="AA59:AB59"/>
    <mergeCell ref="AC59:AD59"/>
    <mergeCell ref="AE59:AF59"/>
    <mergeCell ref="AH59:AI59"/>
    <mergeCell ref="AJ59:AK59"/>
    <mergeCell ref="AM59:AN59"/>
    <mergeCell ref="K60:L60"/>
    <mergeCell ref="M60:N60"/>
    <mergeCell ref="O60:P60"/>
    <mergeCell ref="R60:S60"/>
    <mergeCell ref="T60:U60"/>
    <mergeCell ref="W60:X60"/>
    <mergeCell ref="AA60:AB60"/>
    <mergeCell ref="AC60:AD60"/>
    <mergeCell ref="AE60:AF60"/>
    <mergeCell ref="AH60:AI60"/>
    <mergeCell ref="AJ60:AK60"/>
    <mergeCell ref="AM60:AN60"/>
    <mergeCell ref="AQ60:AR60"/>
    <mergeCell ref="AS60:AV60"/>
    <mergeCell ref="AQ61:AR61"/>
    <mergeCell ref="AS61:AV61"/>
    <mergeCell ref="R62:S62"/>
    <mergeCell ref="AH62:AI62"/>
    <mergeCell ref="AQ62:AR62"/>
    <mergeCell ref="AS62:AV62"/>
    <mergeCell ref="AQ63:AR63"/>
    <mergeCell ref="AS63:AV63"/>
    <mergeCell ref="AQ64:AR64"/>
    <mergeCell ref="AS64:AV64"/>
    <mergeCell ref="K65:N65"/>
    <mergeCell ref="P65:S65"/>
    <mergeCell ref="U65:X65"/>
    <mergeCell ref="AA65:AD65"/>
    <mergeCell ref="AF65:AI65"/>
    <mergeCell ref="AK65:AN65"/>
    <mergeCell ref="U68:X68"/>
    <mergeCell ref="AK68:AN68"/>
    <mergeCell ref="U69:X69"/>
    <mergeCell ref="AK69:AN69"/>
    <mergeCell ref="K70:N70"/>
    <mergeCell ref="P70:S70"/>
    <mergeCell ref="U70:X70"/>
    <mergeCell ref="AA70:AD70"/>
    <mergeCell ref="AF70:AI70"/>
    <mergeCell ref="AK70:AN70"/>
  </mergeCells>
  <conditionalFormatting sqref="W64:Z64 AO64:BA64">
    <cfRule type="expression" priority="2" aboveAverage="0" equalAverage="0" bottom="0" percent="0" rank="0" text="" dxfId="680">
      <formula>OR(#ref!=$B51,#ref!=$B51)</formula>
    </cfRule>
  </conditionalFormatting>
  <conditionalFormatting sqref="Z54 W54:X54 W63:Z63 AO63:BA63 AO54:BA54">
    <cfRule type="expression" priority="3" aboveAverage="0" equalAverage="0" bottom="0" percent="0" rank="0" text="" dxfId="681">
      <formula>OR(#ref!=$B52,#ref!=$B52)</formula>
    </cfRule>
  </conditionalFormatting>
  <conditionalFormatting sqref="AM64:AN64">
    <cfRule type="expression" priority="4" aboveAverage="0" equalAverage="0" bottom="0" percent="0" rank="0" text="" dxfId="682">
      <formula>OR(#ref!=$B51,#ref!=$B51)</formula>
    </cfRule>
  </conditionalFormatting>
  <conditionalFormatting sqref="AM54:AN54 AM63:AN63">
    <cfRule type="expression" priority="5" aboveAverage="0" equalAverage="0" bottom="0" percent="0" rank="0" text="" dxfId="683">
      <formula>OR(#ref!=$B52,#ref!=$B52)</formula>
    </cfRule>
  </conditionalFormatting>
  <conditionalFormatting sqref="BB18:BE18">
    <cfRule type="expression" priority="6" aboveAverage="0" equalAverage="0" bottom="0" percent="0" rank="0" text="" dxfId="684">
      <formula>INDIRECT(ADDRESS(ROW(),COLUMN()))=TRUNC(INDIRECT(ADDRESS(ROW(),COLUMN())))</formula>
    </cfRule>
  </conditionalFormatting>
  <conditionalFormatting sqref="BB20:BE20">
    <cfRule type="expression" priority="7" aboveAverage="0" equalAverage="0" bottom="0" percent="0" rank="0" text="" dxfId="685">
      <formula>INDIRECT(ADDRESS(ROW(),COLUMN()))=TRUNC(INDIRECT(ADDRESS(ROW(),COLUMN())))</formula>
    </cfRule>
  </conditionalFormatting>
  <conditionalFormatting sqref="BB22:BE22">
    <cfRule type="expression" priority="8" aboveAverage="0" equalAverage="0" bottom="0" percent="0" rank="0" text="" dxfId="686">
      <formula>INDIRECT(ADDRESS(ROW(),COLUMN()))=TRUNC(INDIRECT(ADDRESS(ROW(),COLUMN())))</formula>
    </cfRule>
  </conditionalFormatting>
  <conditionalFormatting sqref="BB24:BE24">
    <cfRule type="expression" priority="9" aboveAverage="0" equalAverage="0" bottom="0" percent="0" rank="0" text="" dxfId="687">
      <formula>INDIRECT(ADDRESS(ROW(),COLUMN()))=TRUNC(INDIRECT(ADDRESS(ROW(),COLUMN())))</formula>
    </cfRule>
  </conditionalFormatting>
  <conditionalFormatting sqref="BB26:BE26">
    <cfRule type="expression" priority="10" aboveAverage="0" equalAverage="0" bottom="0" percent="0" rank="0" text="" dxfId="688">
      <formula>INDIRECT(ADDRESS(ROW(),COLUMN()))=TRUNC(INDIRECT(ADDRESS(ROW(),COLUMN())))</formula>
    </cfRule>
  </conditionalFormatting>
  <conditionalFormatting sqref="BB28:BE28">
    <cfRule type="expression" priority="11" aboveAverage="0" equalAverage="0" bottom="0" percent="0" rank="0" text="" dxfId="689">
      <formula>INDIRECT(ADDRESS(ROW(),COLUMN()))=TRUNC(INDIRECT(ADDRESS(ROW(),COLUMN())))</formula>
    </cfRule>
  </conditionalFormatting>
  <conditionalFormatting sqref="BB30:BE30">
    <cfRule type="expression" priority="12" aboveAverage="0" equalAverage="0" bottom="0" percent="0" rank="0" text="" dxfId="690">
      <formula>INDIRECT(ADDRESS(ROW(),COLUMN()))=TRUNC(INDIRECT(ADDRESS(ROW(),COLUMN())))</formula>
    </cfRule>
  </conditionalFormatting>
  <conditionalFormatting sqref="BB32:BE32">
    <cfRule type="expression" priority="13" aboveAverage="0" equalAverage="0" bottom="0" percent="0" rank="0" text="" dxfId="691">
      <formula>INDIRECT(ADDRESS(ROW(),COLUMN()))=TRUNC(INDIRECT(ADDRESS(ROW(),COLUMN())))</formula>
    </cfRule>
  </conditionalFormatting>
  <conditionalFormatting sqref="BB34:BE34">
    <cfRule type="expression" priority="14" aboveAverage="0" equalAverage="0" bottom="0" percent="0" rank="0" text="" dxfId="692">
      <formula>INDIRECT(ADDRESS(ROW(),COLUMN()))=TRUNC(INDIRECT(ADDRESS(ROW(),COLUMN())))</formula>
    </cfRule>
  </conditionalFormatting>
  <conditionalFormatting sqref="BB36:BE36">
    <cfRule type="expression" priority="15" aboveAverage="0" equalAverage="0" bottom="0" percent="0" rank="0" text="" dxfId="693">
      <formula>INDIRECT(ADDRESS(ROW(),COLUMN()))=TRUNC(INDIRECT(ADDRESS(ROW(),COLUMN())))</formula>
    </cfRule>
  </conditionalFormatting>
  <conditionalFormatting sqref="BB38:BE38">
    <cfRule type="expression" priority="16" aboveAverage="0" equalAverage="0" bottom="0" percent="0" rank="0" text="" dxfId="694">
      <formula>INDIRECT(ADDRESS(ROW(),COLUMN()))=TRUNC(INDIRECT(ADDRESS(ROW(),COLUMN())))</formula>
    </cfRule>
  </conditionalFormatting>
  <conditionalFormatting sqref="BB40:BE40">
    <cfRule type="expression" priority="17" aboveAverage="0" equalAverage="0" bottom="0" percent="0" rank="0" text="" dxfId="695">
      <formula>INDIRECT(ADDRESS(ROW(),COLUMN()))=TRUNC(INDIRECT(ADDRESS(ROW(),COLUMN())))</formula>
    </cfRule>
  </conditionalFormatting>
  <conditionalFormatting sqref="BB42:BE42">
    <cfRule type="expression" priority="18" aboveAverage="0" equalAverage="0" bottom="0" percent="0" rank="0" text="" dxfId="696">
      <formula>INDIRECT(ADDRESS(ROW(),COLUMN()))=TRUNC(INDIRECT(ADDRESS(ROW(),COLUMN())))</formula>
    </cfRule>
  </conditionalFormatting>
  <conditionalFormatting sqref="BB44:BE44">
    <cfRule type="expression" priority="19" aboveAverage="0" equalAverage="0" bottom="0" percent="0" rank="0" text="" dxfId="697">
      <formula>INDIRECT(ADDRESS(ROW(),COLUMN()))=TRUNC(INDIRECT(ADDRESS(ROW(),COLUMN())))</formula>
    </cfRule>
  </conditionalFormatting>
  <conditionalFormatting sqref="BB46:BE46">
    <cfRule type="expression" priority="20" aboveAverage="0" equalAverage="0" bottom="0" percent="0" rank="0" text="" dxfId="698">
      <formula>INDIRECT(ADDRESS(ROW(),COLUMN()))=TRUNC(INDIRECT(ADDRESS(ROW(),COLUMN())))</formula>
    </cfRule>
  </conditionalFormatting>
  <conditionalFormatting sqref="BB48:BE48">
    <cfRule type="expression" priority="21" aboveAverage="0" equalAverage="0" bottom="0" percent="0" rank="0" text="" dxfId="699">
      <formula>INDIRECT(ADDRESS(ROW(),COLUMN()))=TRUNC(INDIRECT(ADDRESS(ROW(),COLUMN())))</formula>
    </cfRule>
  </conditionalFormatting>
  <conditionalFormatting sqref="BB50:BE50">
    <cfRule type="expression" priority="22" aboveAverage="0" equalAverage="0" bottom="0" percent="0" rank="0" text="" dxfId="700">
      <formula>INDIRECT(ADDRESS(ROW(),COLUMN()))=TRUNC(INDIRECT(ADDRESS(ROW(),COLUMN())))</formula>
    </cfRule>
  </conditionalFormatting>
  <conditionalFormatting sqref="AC60:AN60 AG56:AN59">
    <cfRule type="expression" priority="23" aboveAverage="0" equalAverage="0" bottom="0" percent="0" rank="0" text="" dxfId="701">
      <formula>INDIRECT(ADDRESS(ROW(),COLUMN()))=TRUNC(INDIRECT(ADDRESS(ROW(),COLUMN())))</formula>
    </cfRule>
  </conditionalFormatting>
  <conditionalFormatting sqref="M56:X60">
    <cfRule type="expression" priority="24" aboveAverage="0" equalAverage="0" bottom="0" percent="0" rank="0" text="" dxfId="702">
      <formula>INDIRECT(ADDRESS(ROW(),COLUMN()))=TRUNC(INDIRECT(ADDRESS(ROW(),COLUMN())))</formula>
    </cfRule>
  </conditionalFormatting>
  <conditionalFormatting sqref="K65:N65">
    <cfRule type="expression" priority="25" aboveAverage="0" equalAverage="0" bottom="0" percent="0" rank="0" text="" dxfId="703">
      <formula>INDIRECT(ADDRESS(ROW(),COLUMN()))=TRUNC(INDIRECT(ADDRESS(ROW(),COLUMN())))</formula>
    </cfRule>
  </conditionalFormatting>
  <conditionalFormatting sqref="AA65:AD65">
    <cfRule type="expression" priority="26" aboveAverage="0" equalAverage="0" bottom="0" percent="0" rank="0" text="" dxfId="704">
      <formula>INDIRECT(ADDRESS(ROW(),COLUMN()))=TRUNC(INDIRECT(ADDRESS(ROW(),COLUMN())))</formula>
    </cfRule>
  </conditionalFormatting>
  <conditionalFormatting sqref="AC56:AF59">
    <cfRule type="expression" priority="27" aboveAverage="0" equalAverage="0" bottom="0" percent="0" rank="0" text="" dxfId="705">
      <formula>INDIRECT(ADDRESS(ROW(),COLUMN()))=TRUNC(INDIRECT(ADDRESS(ROW(),COLUMN())))</formula>
    </cfRule>
  </conditionalFormatting>
  <conditionalFormatting sqref="W18:BA18">
    <cfRule type="expression" priority="28" aboveAverage="0" equalAverage="0" bottom="0" percent="0" rank="0" text="" dxfId="706">
      <formula>INDIRECT(ADDRESS(ROW(),COLUMN()))=TRUNC(INDIRECT(ADDRESS(ROW(),COLUMN())))</formula>
    </cfRule>
  </conditionalFormatting>
  <conditionalFormatting sqref="W20:BA20">
    <cfRule type="expression" priority="29" aboveAverage="0" equalAverage="0" bottom="0" percent="0" rank="0" text="" dxfId="707">
      <formula>INDIRECT(ADDRESS(ROW(),COLUMN()))=TRUNC(INDIRECT(ADDRESS(ROW(),COLUMN())))</formula>
    </cfRule>
  </conditionalFormatting>
  <conditionalFormatting sqref="W22:BA22">
    <cfRule type="expression" priority="30" aboveAverage="0" equalAverage="0" bottom="0" percent="0" rank="0" text="" dxfId="708">
      <formula>INDIRECT(ADDRESS(ROW(),COLUMN()))=TRUNC(INDIRECT(ADDRESS(ROW(),COLUMN())))</formula>
    </cfRule>
  </conditionalFormatting>
  <conditionalFormatting sqref="W24:BA24">
    <cfRule type="expression" priority="31" aboveAverage="0" equalAverage="0" bottom="0" percent="0" rank="0" text="" dxfId="709">
      <formula>INDIRECT(ADDRESS(ROW(),COLUMN()))=TRUNC(INDIRECT(ADDRESS(ROW(),COLUMN())))</formula>
    </cfRule>
  </conditionalFormatting>
  <conditionalFormatting sqref="W26:BA26">
    <cfRule type="expression" priority="32" aboveAverage="0" equalAverage="0" bottom="0" percent="0" rank="0" text="" dxfId="710">
      <formula>INDIRECT(ADDRESS(ROW(),COLUMN()))=TRUNC(INDIRECT(ADDRESS(ROW(),COLUMN())))</formula>
    </cfRule>
  </conditionalFormatting>
  <conditionalFormatting sqref="W28:BA28">
    <cfRule type="expression" priority="33" aboveAverage="0" equalAverage="0" bottom="0" percent="0" rank="0" text="" dxfId="711">
      <formula>INDIRECT(ADDRESS(ROW(),COLUMN()))=TRUNC(INDIRECT(ADDRESS(ROW(),COLUMN())))</formula>
    </cfRule>
  </conditionalFormatting>
  <conditionalFormatting sqref="W30:BA30">
    <cfRule type="expression" priority="34" aboveAverage="0" equalAverage="0" bottom="0" percent="0" rank="0" text="" dxfId="712">
      <formula>INDIRECT(ADDRESS(ROW(),COLUMN()))=TRUNC(INDIRECT(ADDRESS(ROW(),COLUMN())))</formula>
    </cfRule>
  </conditionalFormatting>
  <conditionalFormatting sqref="W32:BA32">
    <cfRule type="expression" priority="35" aboveAverage="0" equalAverage="0" bottom="0" percent="0" rank="0" text="" dxfId="713">
      <formula>INDIRECT(ADDRESS(ROW(),COLUMN()))=TRUNC(INDIRECT(ADDRESS(ROW(),COLUMN())))</formula>
    </cfRule>
  </conditionalFormatting>
  <conditionalFormatting sqref="W34:BA34">
    <cfRule type="expression" priority="36" aboveAverage="0" equalAverage="0" bottom="0" percent="0" rank="0" text="" dxfId="714">
      <formula>INDIRECT(ADDRESS(ROW(),COLUMN()))=TRUNC(INDIRECT(ADDRESS(ROW(),COLUMN())))</formula>
    </cfRule>
  </conditionalFormatting>
  <conditionalFormatting sqref="W36:BA36">
    <cfRule type="expression" priority="37" aboveAverage="0" equalAverage="0" bottom="0" percent="0" rank="0" text="" dxfId="715">
      <formula>INDIRECT(ADDRESS(ROW(),COLUMN()))=TRUNC(INDIRECT(ADDRESS(ROW(),COLUMN())))</formula>
    </cfRule>
  </conditionalFormatting>
  <conditionalFormatting sqref="W38:BA38">
    <cfRule type="expression" priority="38" aboveAverage="0" equalAverage="0" bottom="0" percent="0" rank="0" text="" dxfId="716">
      <formula>INDIRECT(ADDRESS(ROW(),COLUMN()))=TRUNC(INDIRECT(ADDRESS(ROW(),COLUMN())))</formula>
    </cfRule>
  </conditionalFormatting>
  <conditionalFormatting sqref="W40:BA40">
    <cfRule type="expression" priority="39" aboveAverage="0" equalAverage="0" bottom="0" percent="0" rank="0" text="" dxfId="717">
      <formula>INDIRECT(ADDRESS(ROW(),COLUMN()))=TRUNC(INDIRECT(ADDRESS(ROW(),COLUMN())))</formula>
    </cfRule>
  </conditionalFormatting>
  <conditionalFormatting sqref="W42:BA42">
    <cfRule type="expression" priority="40" aboveAverage="0" equalAverage="0" bottom="0" percent="0" rank="0" text="" dxfId="718">
      <formula>INDIRECT(ADDRESS(ROW(),COLUMN()))=TRUNC(INDIRECT(ADDRESS(ROW(),COLUMN())))</formula>
    </cfRule>
  </conditionalFormatting>
  <conditionalFormatting sqref="W44:BA44">
    <cfRule type="expression" priority="41" aboveAverage="0" equalAverage="0" bottom="0" percent="0" rank="0" text="" dxfId="719">
      <formula>INDIRECT(ADDRESS(ROW(),COLUMN()))=TRUNC(INDIRECT(ADDRESS(ROW(),COLUMN())))</formula>
    </cfRule>
  </conditionalFormatting>
  <conditionalFormatting sqref="W46:BA46">
    <cfRule type="expression" priority="42" aboveAverage="0" equalAverage="0" bottom="0" percent="0" rank="0" text="" dxfId="720">
      <formula>INDIRECT(ADDRESS(ROW(),COLUMN()))=TRUNC(INDIRECT(ADDRESS(ROW(),COLUMN())))</formula>
    </cfRule>
  </conditionalFormatting>
  <conditionalFormatting sqref="W48:BA48">
    <cfRule type="expression" priority="43" aboveAverage="0" equalAverage="0" bottom="0" percent="0" rank="0" text="" dxfId="721">
      <formula>INDIRECT(ADDRESS(ROW(),COLUMN()))=TRUNC(INDIRECT(ADDRESS(ROW(),COLUMN())))</formula>
    </cfRule>
  </conditionalFormatting>
  <conditionalFormatting sqref="W50:BA50">
    <cfRule type="expression" priority="44" aboveAverage="0" equalAverage="0" bottom="0" percent="0" rank="0" text="" dxfId="722">
      <formula>INDIRECT(ADDRESS(ROW(),COLUMN()))=TRUNC(INDIRECT(ADDRESS(ROW(),COLUMN())))</formula>
    </cfRule>
  </conditionalFormatting>
  <dataValidations count="11">
    <dataValidation allowBlank="true" error="入力可能範囲　32～40" errorStyle="stop" operator="between" showDropDown="false" showErrorMessage="true" showInputMessage="true" sqref="BE10" type="none">
      <formula1>0</formula1>
      <formula2>0</formula2>
    </dataValidation>
    <dataValidation allowBlank="true" errorStyle="stop" operator="between" showDropDown="false" showErrorMessage="true" showInputMessage="true" sqref="BE4:BH4" type="list">
      <formula1>"予定,実績,予定・実績"</formula1>
      <formula2>0</formula2>
    </dataValidation>
    <dataValidation allowBlank="true" error="入力可能範囲　32～40" errorStyle="stop" operator="between" showDropDown="false" showErrorMessage="true" showInputMessage="true" sqref="BA6:BB6" type="decimal">
      <formula1>32</formula1>
      <formula2>40</formula2>
    </dataValidation>
    <dataValidation allowBlank="true" errorStyle="stop" operator="between" showDropDown="false" showErrorMessage="true" showInputMessage="true" sqref="AF3:AF4" type="list">
      <formula1>#ref!</formula1>
      <formula2>0</formula2>
    </dataValidation>
    <dataValidation allowBlank="true" errorStyle="stop" operator="between" showDropDown="false" showErrorMessage="true" showInputMessage="true" sqref="BE3:BH3" type="list">
      <formula1>"４週,暦月"</formula1>
      <formula2>0</formula2>
    </dataValidation>
    <dataValidation allowBlank="true" error="プルダウンにないケースは直接入力してください。" errorStyle="information" operator="between" showDropDown="false" showErrorMessage="false" showInputMessage="true" sqref="AT1:BI1" type="list">
      <formula1>#ref!</formula1>
      <formula2>0</formula2>
    </dataValidation>
    <dataValidation allowBlank="true" errorStyle="stop" operator="between" showDropDown="false" showErrorMessage="true" showInputMessage="true" sqref="R62:S62" type="list">
      <formula1>"週,暦月"</formula1>
      <formula2>0</formula2>
    </dataValidation>
    <dataValidation allowBlank="true" errorStyle="stop" operator="between" showDropDown="false" showErrorMessage="false" showInputMessage="true" sqref="C17:D50" type="list">
      <formula1>職種</formula1>
      <formula2>0</formula2>
    </dataValidation>
    <dataValidation allowBlank="true" errorStyle="stop" operator="between" showDropDown="false" showErrorMessage="false" showInputMessage="true" sqref="W17:BA17 W19:BA19 W21:BA21 W23:BA23 W25:BA25 W27:BA27 W29:BA29 W31:BA31 W33:BA33 W35:BA35 W37:BA37 W39:BA39 W41:BA41 W43:BA43 W45:BA45 W47:BA47 W49:BA49" type="list">
      <formula1>シフト記号表</formula1>
      <formula2>0</formula2>
    </dataValidation>
    <dataValidation allowBlank="true" errorStyle="stop" operator="between" showDropDown="false" showErrorMessage="false" showInputMessage="true" sqref="I17:J50" type="list">
      <formula1>"A,B,C,D"</formula1>
      <formula2>0</formula2>
    </dataValidation>
    <dataValidation allowBlank="true" error="リストにない場合のみ、入力してください。" errorStyle="warning" operator="between" showDropDown="false" showErrorMessage="false" showInputMessage="true" sqref="K17:N50" type="list">
      <formula1>INDIRECT(C17)</formula1>
      <formula2>0</formula2>
    </dataValidation>
  </dataValidations>
  <printOptions headings="false" gridLines="false" gridLinesSet="true" horizontalCentered="true" verticalCentered="false"/>
  <pageMargins left="0.157638888888889" right="0.157638888888889" top="0.590277777777778" bottom="0.354166666666667" header="0.511811023622047" footer="0.157638888888889"/>
  <pageSetup paperSize="9" scale="100" fitToWidth="1" fitToHeight="0" pageOrder="downThenOver" orientation="landscape" blackAndWhite="false" draft="false" cellComments="none" horizontalDpi="300" verticalDpi="300" copies="1"/>
  <headerFooter differentFirst="false" differentOddEven="false">
    <oddHeader/>
    <oddFooter>&amp;R&amp;16&amp;P/&amp;N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N5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26.25" zeroHeight="false" outlineLevelRow="0" outlineLevelCol="0"/>
  <cols>
    <col collapsed="false" customWidth="true" hidden="false" outlineLevel="0" max="1" min="1" style="155" width="1.59"/>
    <col collapsed="false" customWidth="true" hidden="false" outlineLevel="0" max="2" min="2" style="314" width="5.6"/>
    <col collapsed="false" customWidth="true" hidden="false" outlineLevel="0" max="3" min="3" style="314" width="10.59"/>
    <col collapsed="false" customWidth="true" hidden="true" outlineLevel="0" max="4" min="4" style="314" width="10.59"/>
    <col collapsed="false" customWidth="true" hidden="false" outlineLevel="0" max="5" min="5" style="314" width="3.4"/>
    <col collapsed="false" customWidth="true" hidden="false" outlineLevel="0" max="6" min="6" style="155" width="15.6"/>
    <col collapsed="false" customWidth="true" hidden="false" outlineLevel="0" max="7" min="7" style="155" width="3.4"/>
    <col collapsed="false" customWidth="true" hidden="false" outlineLevel="0" max="8" min="8" style="155" width="15.6"/>
    <col collapsed="false" customWidth="true" hidden="false" outlineLevel="0" max="9" min="9" style="155" width="3.4"/>
    <col collapsed="false" customWidth="true" hidden="false" outlineLevel="0" max="10" min="10" style="314" width="15.6"/>
    <col collapsed="false" customWidth="true" hidden="false" outlineLevel="0" max="11" min="11" style="155" width="3.4"/>
    <col collapsed="false" customWidth="true" hidden="false" outlineLevel="0" max="12" min="12" style="155" width="15.6"/>
    <col collapsed="false" customWidth="true" hidden="false" outlineLevel="0" max="13" min="13" style="155" width="3.4"/>
    <col collapsed="false" customWidth="true" hidden="false" outlineLevel="0" max="14" min="14" style="155" width="50.6"/>
    <col collapsed="false" customWidth="false" hidden="false" outlineLevel="0" max="1024" min="15" style="155" width="9"/>
  </cols>
  <sheetData>
    <row r="1" customFormat="false" ht="26.25" hidden="false" customHeight="false" outlineLevel="0" collapsed="false">
      <c r="B1" s="315" t="s">
        <v>36</v>
      </c>
    </row>
    <row r="2" customFormat="false" ht="26.25" hidden="false" customHeight="false" outlineLevel="0" collapsed="false">
      <c r="B2" s="316" t="s">
        <v>37</v>
      </c>
      <c r="F2" s="154"/>
      <c r="J2" s="156"/>
    </row>
    <row r="3" customFormat="false" ht="26.25" hidden="false" customHeight="false" outlineLevel="0" collapsed="false">
      <c r="B3" s="154" t="s">
        <v>38</v>
      </c>
      <c r="F3" s="156" t="s">
        <v>39</v>
      </c>
      <c r="J3" s="156"/>
    </row>
    <row r="4" customFormat="false" ht="26.25" hidden="false" customHeight="false" outlineLevel="0" collapsed="false">
      <c r="B4" s="316"/>
      <c r="F4" s="317" t="s">
        <v>40</v>
      </c>
      <c r="G4" s="317"/>
      <c r="H4" s="317"/>
      <c r="I4" s="317"/>
      <c r="J4" s="317"/>
      <c r="K4" s="317"/>
      <c r="L4" s="317"/>
      <c r="N4" s="317" t="s">
        <v>41</v>
      </c>
    </row>
    <row r="5" customFormat="false" ht="26.25" hidden="false" customHeight="false" outlineLevel="0" collapsed="false">
      <c r="B5" s="314" t="s">
        <v>21</v>
      </c>
      <c r="C5" s="314" t="s">
        <v>42</v>
      </c>
      <c r="F5" s="314" t="s">
        <v>43</v>
      </c>
      <c r="G5" s="314"/>
      <c r="H5" s="314" t="s">
        <v>44</v>
      </c>
      <c r="J5" s="314" t="s">
        <v>45</v>
      </c>
      <c r="L5" s="314" t="s">
        <v>40</v>
      </c>
      <c r="N5" s="317"/>
    </row>
    <row r="6" customFormat="false" ht="26.25" hidden="false" customHeight="false" outlineLevel="0" collapsed="false">
      <c r="B6" s="158" t="n">
        <v>1</v>
      </c>
      <c r="C6" s="159" t="s">
        <v>46</v>
      </c>
      <c r="D6" s="430" t="str">
        <f aca="false">C6</f>
        <v>a</v>
      </c>
      <c r="E6" s="158" t="s">
        <v>47</v>
      </c>
      <c r="F6" s="161"/>
      <c r="G6" s="158" t="s">
        <v>48</v>
      </c>
      <c r="H6" s="161"/>
      <c r="I6" s="162" t="s">
        <v>49</v>
      </c>
      <c r="J6" s="161" t="n">
        <v>0</v>
      </c>
      <c r="K6" s="163" t="s">
        <v>4</v>
      </c>
      <c r="L6" s="318" t="str">
        <f aca="false">IF(OR(F6="",H6=""),"",(H6+IF(F6&gt;H6,1,0)-F6-J6)*24)</f>
        <v/>
      </c>
      <c r="N6" s="165"/>
    </row>
    <row r="7" customFormat="false" ht="26.25" hidden="false" customHeight="false" outlineLevel="0" collapsed="false">
      <c r="B7" s="158" t="n">
        <v>2</v>
      </c>
      <c r="C7" s="159" t="s">
        <v>50</v>
      </c>
      <c r="D7" s="430" t="str">
        <f aca="false">C7</f>
        <v>b</v>
      </c>
      <c r="E7" s="158" t="s">
        <v>47</v>
      </c>
      <c r="F7" s="161"/>
      <c r="G7" s="158" t="s">
        <v>48</v>
      </c>
      <c r="H7" s="161"/>
      <c r="I7" s="162" t="s">
        <v>49</v>
      </c>
      <c r="J7" s="161" t="n">
        <v>0</v>
      </c>
      <c r="K7" s="163" t="s">
        <v>4</v>
      </c>
      <c r="L7" s="318" t="str">
        <f aca="false">IF(OR(F7="",H7=""),"",(H7+IF(F7&gt;H7,1,0)-F7-J7)*24)</f>
        <v/>
      </c>
      <c r="N7" s="165"/>
    </row>
    <row r="8" customFormat="false" ht="26.25" hidden="false" customHeight="false" outlineLevel="0" collapsed="false">
      <c r="B8" s="158" t="n">
        <v>3</v>
      </c>
      <c r="C8" s="159" t="s">
        <v>51</v>
      </c>
      <c r="D8" s="430" t="str">
        <f aca="false">C8</f>
        <v>c</v>
      </c>
      <c r="E8" s="158" t="s">
        <v>47</v>
      </c>
      <c r="F8" s="161"/>
      <c r="G8" s="158" t="s">
        <v>48</v>
      </c>
      <c r="H8" s="161"/>
      <c r="I8" s="162" t="s">
        <v>49</v>
      </c>
      <c r="J8" s="161" t="n">
        <v>0</v>
      </c>
      <c r="K8" s="163" t="s">
        <v>4</v>
      </c>
      <c r="L8" s="318" t="str">
        <f aca="false">IF(OR(F8="",H8=""),"",(H8+IF(F8&gt;H8,1,0)-F8-J8)*24)</f>
        <v/>
      </c>
      <c r="N8" s="165"/>
    </row>
    <row r="9" customFormat="false" ht="26.25" hidden="false" customHeight="false" outlineLevel="0" collapsed="false">
      <c r="B9" s="158" t="n">
        <v>4</v>
      </c>
      <c r="C9" s="159" t="s">
        <v>52</v>
      </c>
      <c r="D9" s="430" t="str">
        <f aca="false">C9</f>
        <v>d</v>
      </c>
      <c r="E9" s="158" t="s">
        <v>47</v>
      </c>
      <c r="F9" s="161"/>
      <c r="G9" s="158" t="s">
        <v>48</v>
      </c>
      <c r="H9" s="161"/>
      <c r="I9" s="162" t="s">
        <v>49</v>
      </c>
      <c r="J9" s="161" t="n">
        <v>0</v>
      </c>
      <c r="K9" s="163" t="s">
        <v>4</v>
      </c>
      <c r="L9" s="318" t="str">
        <f aca="false">IF(OR(F9="",H9=""),"",(H9+IF(F9&gt;H9,1,0)-F9-J9)*24)</f>
        <v/>
      </c>
      <c r="N9" s="165"/>
    </row>
    <row r="10" customFormat="false" ht="26.25" hidden="false" customHeight="false" outlineLevel="0" collapsed="false">
      <c r="B10" s="158" t="n">
        <v>5</v>
      </c>
      <c r="C10" s="159" t="s">
        <v>53</v>
      </c>
      <c r="D10" s="430" t="str">
        <f aca="false">C10</f>
        <v>e</v>
      </c>
      <c r="E10" s="158" t="s">
        <v>47</v>
      </c>
      <c r="F10" s="161"/>
      <c r="G10" s="158" t="s">
        <v>48</v>
      </c>
      <c r="H10" s="161"/>
      <c r="I10" s="162" t="s">
        <v>49</v>
      </c>
      <c r="J10" s="161" t="n">
        <v>0</v>
      </c>
      <c r="K10" s="163" t="s">
        <v>4</v>
      </c>
      <c r="L10" s="318" t="str">
        <f aca="false">IF(OR(F10="",H10=""),"",(H10+IF(F10&gt;H10,1,0)-F10-J10)*24)</f>
        <v/>
      </c>
      <c r="N10" s="165"/>
    </row>
    <row r="11" customFormat="false" ht="26.25" hidden="false" customHeight="false" outlineLevel="0" collapsed="false">
      <c r="B11" s="158" t="n">
        <v>6</v>
      </c>
      <c r="C11" s="159" t="s">
        <v>54</v>
      </c>
      <c r="D11" s="430" t="str">
        <f aca="false">C11</f>
        <v>f</v>
      </c>
      <c r="E11" s="158" t="s">
        <v>47</v>
      </c>
      <c r="F11" s="161"/>
      <c r="G11" s="158" t="s">
        <v>48</v>
      </c>
      <c r="H11" s="161"/>
      <c r="I11" s="162" t="s">
        <v>49</v>
      </c>
      <c r="J11" s="161" t="n">
        <v>0</v>
      </c>
      <c r="K11" s="163" t="s">
        <v>4</v>
      </c>
      <c r="L11" s="318" t="str">
        <f aca="false">IF(OR(F11="",H11=""),"",(H11+IF(F11&gt;H11,1,0)-F11-J11)*24)</f>
        <v/>
      </c>
      <c r="N11" s="165"/>
    </row>
    <row r="12" customFormat="false" ht="26.25" hidden="false" customHeight="false" outlineLevel="0" collapsed="false">
      <c r="B12" s="158" t="n">
        <v>7</v>
      </c>
      <c r="C12" s="159" t="s">
        <v>55</v>
      </c>
      <c r="D12" s="430" t="str">
        <f aca="false">C12</f>
        <v>g</v>
      </c>
      <c r="E12" s="158" t="s">
        <v>47</v>
      </c>
      <c r="F12" s="161"/>
      <c r="G12" s="158" t="s">
        <v>48</v>
      </c>
      <c r="H12" s="161"/>
      <c r="I12" s="162" t="s">
        <v>49</v>
      </c>
      <c r="J12" s="161" t="n">
        <v>0</v>
      </c>
      <c r="K12" s="163" t="s">
        <v>4</v>
      </c>
      <c r="L12" s="318" t="str">
        <f aca="false">IF(OR(F12="",H12=""),"",(H12+IF(F12&gt;H12,1,0)-F12-J12)*24)</f>
        <v/>
      </c>
      <c r="N12" s="165"/>
    </row>
    <row r="13" customFormat="false" ht="26.25" hidden="false" customHeight="false" outlineLevel="0" collapsed="false">
      <c r="B13" s="158" t="n">
        <v>8</v>
      </c>
      <c r="C13" s="159" t="s">
        <v>56</v>
      </c>
      <c r="D13" s="430" t="str">
        <f aca="false">C13</f>
        <v>h</v>
      </c>
      <c r="E13" s="158" t="s">
        <v>47</v>
      </c>
      <c r="F13" s="161"/>
      <c r="G13" s="158" t="s">
        <v>48</v>
      </c>
      <c r="H13" s="161"/>
      <c r="I13" s="162" t="s">
        <v>49</v>
      </c>
      <c r="J13" s="161" t="n">
        <v>0</v>
      </c>
      <c r="K13" s="163" t="s">
        <v>4</v>
      </c>
      <c r="L13" s="318" t="str">
        <f aca="false">IF(OR(F13="",H13=""),"",(H13+IF(F13&gt;H13,1,0)-F13-J13)*24)</f>
        <v/>
      </c>
      <c r="N13" s="165"/>
    </row>
    <row r="14" customFormat="false" ht="26.25" hidden="false" customHeight="false" outlineLevel="0" collapsed="false">
      <c r="B14" s="158" t="n">
        <v>9</v>
      </c>
      <c r="C14" s="159" t="s">
        <v>57</v>
      </c>
      <c r="D14" s="430" t="str">
        <f aca="false">C14</f>
        <v>i</v>
      </c>
      <c r="E14" s="158" t="s">
        <v>47</v>
      </c>
      <c r="F14" s="161"/>
      <c r="G14" s="158" t="s">
        <v>48</v>
      </c>
      <c r="H14" s="161"/>
      <c r="I14" s="162" t="s">
        <v>49</v>
      </c>
      <c r="J14" s="161" t="n">
        <v>0</v>
      </c>
      <c r="K14" s="163" t="s">
        <v>4</v>
      </c>
      <c r="L14" s="318" t="str">
        <f aca="false">IF(OR(F14="",H14=""),"",(H14+IF(F14&gt;H14,1,0)-F14-J14)*24)</f>
        <v/>
      </c>
      <c r="N14" s="165"/>
    </row>
    <row r="15" customFormat="false" ht="26.25" hidden="false" customHeight="false" outlineLevel="0" collapsed="false">
      <c r="B15" s="158" t="n">
        <v>10</v>
      </c>
      <c r="C15" s="159" t="s">
        <v>58</v>
      </c>
      <c r="D15" s="430" t="str">
        <f aca="false">C15</f>
        <v>j</v>
      </c>
      <c r="E15" s="158" t="s">
        <v>47</v>
      </c>
      <c r="F15" s="161"/>
      <c r="G15" s="158" t="s">
        <v>48</v>
      </c>
      <c r="H15" s="161"/>
      <c r="I15" s="162" t="s">
        <v>49</v>
      </c>
      <c r="J15" s="161" t="n">
        <v>0</v>
      </c>
      <c r="K15" s="163" t="s">
        <v>4</v>
      </c>
      <c r="L15" s="318" t="str">
        <f aca="false">IF(OR(F15="",H15=""),"",(H15+IF(F15&gt;H15,1,0)-F15-J15)*24)</f>
        <v/>
      </c>
      <c r="N15" s="165"/>
    </row>
    <row r="16" customFormat="false" ht="26.25" hidden="false" customHeight="false" outlineLevel="0" collapsed="false">
      <c r="B16" s="158" t="n">
        <v>11</v>
      </c>
      <c r="C16" s="159" t="s">
        <v>59</v>
      </c>
      <c r="D16" s="430" t="str">
        <f aca="false">C16</f>
        <v>k</v>
      </c>
      <c r="E16" s="158" t="s">
        <v>47</v>
      </c>
      <c r="F16" s="161"/>
      <c r="G16" s="158" t="s">
        <v>48</v>
      </c>
      <c r="H16" s="161"/>
      <c r="I16" s="162" t="s">
        <v>49</v>
      </c>
      <c r="J16" s="161" t="n">
        <v>0</v>
      </c>
      <c r="K16" s="163" t="s">
        <v>4</v>
      </c>
      <c r="L16" s="318" t="str">
        <f aca="false">IF(OR(F16="",H16=""),"",(H16+IF(F16&gt;H16,1,0)-F16-J16)*24)</f>
        <v/>
      </c>
      <c r="N16" s="165"/>
    </row>
    <row r="17" customFormat="false" ht="26.25" hidden="false" customHeight="false" outlineLevel="0" collapsed="false">
      <c r="B17" s="158" t="n">
        <v>12</v>
      </c>
      <c r="C17" s="159" t="s">
        <v>60</v>
      </c>
      <c r="D17" s="430" t="str">
        <f aca="false">C17</f>
        <v>l</v>
      </c>
      <c r="E17" s="158" t="s">
        <v>47</v>
      </c>
      <c r="F17" s="161"/>
      <c r="G17" s="158" t="s">
        <v>48</v>
      </c>
      <c r="H17" s="161"/>
      <c r="I17" s="162" t="s">
        <v>49</v>
      </c>
      <c r="J17" s="161" t="n">
        <v>0</v>
      </c>
      <c r="K17" s="163" t="s">
        <v>4</v>
      </c>
      <c r="L17" s="318" t="str">
        <f aca="false">IF(OR(F17="",H17=""),"",(H17+IF(F17&gt;H17,1,0)-F17-J17)*24)</f>
        <v/>
      </c>
      <c r="N17" s="165"/>
    </row>
    <row r="18" customFormat="false" ht="26.25" hidden="false" customHeight="false" outlineLevel="0" collapsed="false">
      <c r="B18" s="158" t="n">
        <v>13</v>
      </c>
      <c r="C18" s="159" t="s">
        <v>61</v>
      </c>
      <c r="D18" s="430" t="str">
        <f aca="false">C18</f>
        <v>m</v>
      </c>
      <c r="E18" s="158" t="s">
        <v>47</v>
      </c>
      <c r="F18" s="161"/>
      <c r="G18" s="158" t="s">
        <v>48</v>
      </c>
      <c r="H18" s="161"/>
      <c r="I18" s="162" t="s">
        <v>49</v>
      </c>
      <c r="J18" s="161" t="n">
        <v>0</v>
      </c>
      <c r="K18" s="163" t="s">
        <v>4</v>
      </c>
      <c r="L18" s="318" t="str">
        <f aca="false">IF(OR(F18="",H18=""),"",(H18+IF(F18&gt;H18,1,0)-F18-J18)*24)</f>
        <v/>
      </c>
      <c r="N18" s="165"/>
    </row>
    <row r="19" customFormat="false" ht="26.25" hidden="false" customHeight="false" outlineLevel="0" collapsed="false">
      <c r="B19" s="158" t="n">
        <v>14</v>
      </c>
      <c r="C19" s="159" t="s">
        <v>62</v>
      </c>
      <c r="D19" s="430" t="str">
        <f aca="false">C19</f>
        <v>n</v>
      </c>
      <c r="E19" s="158" t="s">
        <v>47</v>
      </c>
      <c r="F19" s="161"/>
      <c r="G19" s="158" t="s">
        <v>48</v>
      </c>
      <c r="H19" s="161"/>
      <c r="I19" s="162" t="s">
        <v>49</v>
      </c>
      <c r="J19" s="161" t="n">
        <v>0</v>
      </c>
      <c r="K19" s="163" t="s">
        <v>4</v>
      </c>
      <c r="L19" s="318" t="str">
        <f aca="false">IF(OR(F19="",H19=""),"",(H19+IF(F19&gt;H19,1,0)-F19-J19)*24)</f>
        <v/>
      </c>
      <c r="N19" s="165"/>
    </row>
    <row r="20" customFormat="false" ht="26.25" hidden="false" customHeight="false" outlineLevel="0" collapsed="false">
      <c r="B20" s="158" t="n">
        <v>15</v>
      </c>
      <c r="C20" s="159" t="s">
        <v>63</v>
      </c>
      <c r="D20" s="430" t="str">
        <f aca="false">C20</f>
        <v>o</v>
      </c>
      <c r="E20" s="158" t="s">
        <v>47</v>
      </c>
      <c r="F20" s="161"/>
      <c r="G20" s="158" t="s">
        <v>48</v>
      </c>
      <c r="H20" s="161"/>
      <c r="I20" s="162" t="s">
        <v>49</v>
      </c>
      <c r="J20" s="161" t="n">
        <v>0</v>
      </c>
      <c r="K20" s="163" t="s">
        <v>4</v>
      </c>
      <c r="L20" s="318" t="str">
        <f aca="false">IF(OR(F20="",H20=""),"",(H20+IF(F20&gt;H20,1,0)-F20-J20)*24)</f>
        <v/>
      </c>
      <c r="N20" s="165"/>
    </row>
    <row r="21" customFormat="false" ht="26.25" hidden="false" customHeight="false" outlineLevel="0" collapsed="false">
      <c r="B21" s="158" t="n">
        <v>16</v>
      </c>
      <c r="C21" s="159" t="s">
        <v>64</v>
      </c>
      <c r="D21" s="430" t="str">
        <f aca="false">C21</f>
        <v>p</v>
      </c>
      <c r="E21" s="158" t="s">
        <v>47</v>
      </c>
      <c r="F21" s="161"/>
      <c r="G21" s="158" t="s">
        <v>48</v>
      </c>
      <c r="H21" s="161"/>
      <c r="I21" s="162" t="s">
        <v>49</v>
      </c>
      <c r="J21" s="161" t="n">
        <v>0</v>
      </c>
      <c r="K21" s="163" t="s">
        <v>4</v>
      </c>
      <c r="L21" s="318" t="str">
        <f aca="false">IF(OR(F21="",H21=""),"",(H21+IF(F21&gt;H21,1,0)-F21-J21)*24)</f>
        <v/>
      </c>
      <c r="N21" s="165"/>
    </row>
    <row r="22" customFormat="false" ht="26.25" hidden="false" customHeight="false" outlineLevel="0" collapsed="false">
      <c r="B22" s="158" t="n">
        <v>17</v>
      </c>
      <c r="C22" s="159" t="s">
        <v>65</v>
      </c>
      <c r="D22" s="430" t="str">
        <f aca="false">C22</f>
        <v>q</v>
      </c>
      <c r="E22" s="158" t="s">
        <v>47</v>
      </c>
      <c r="F22" s="161"/>
      <c r="G22" s="158" t="s">
        <v>48</v>
      </c>
      <c r="H22" s="161"/>
      <c r="I22" s="162" t="s">
        <v>49</v>
      </c>
      <c r="J22" s="161" t="n">
        <v>0</v>
      </c>
      <c r="K22" s="163" t="s">
        <v>4</v>
      </c>
      <c r="L22" s="318" t="str">
        <f aca="false">IF(OR(F22="",H22=""),"",(H22+IF(F22&gt;H22,1,0)-F22-J22)*24)</f>
        <v/>
      </c>
      <c r="N22" s="165"/>
    </row>
    <row r="23" customFormat="false" ht="26.25" hidden="false" customHeight="false" outlineLevel="0" collapsed="false">
      <c r="B23" s="158" t="n">
        <v>18</v>
      </c>
      <c r="C23" s="159" t="s">
        <v>66</v>
      </c>
      <c r="D23" s="430" t="str">
        <f aca="false">C23</f>
        <v>r</v>
      </c>
      <c r="E23" s="158" t="s">
        <v>47</v>
      </c>
      <c r="F23" s="166"/>
      <c r="G23" s="158" t="s">
        <v>48</v>
      </c>
      <c r="H23" s="166"/>
      <c r="I23" s="162" t="s">
        <v>49</v>
      </c>
      <c r="J23" s="166"/>
      <c r="K23" s="163" t="s">
        <v>4</v>
      </c>
      <c r="L23" s="159" t="n">
        <v>1</v>
      </c>
      <c r="N23" s="165"/>
    </row>
    <row r="24" customFormat="false" ht="26.25" hidden="false" customHeight="false" outlineLevel="0" collapsed="false">
      <c r="B24" s="158" t="n">
        <v>19</v>
      </c>
      <c r="C24" s="159" t="s">
        <v>67</v>
      </c>
      <c r="D24" s="430" t="str">
        <f aca="false">C24</f>
        <v>s</v>
      </c>
      <c r="E24" s="158" t="s">
        <v>47</v>
      </c>
      <c r="F24" s="166"/>
      <c r="G24" s="158" t="s">
        <v>48</v>
      </c>
      <c r="H24" s="166"/>
      <c r="I24" s="162" t="s">
        <v>49</v>
      </c>
      <c r="J24" s="166"/>
      <c r="K24" s="163" t="s">
        <v>4</v>
      </c>
      <c r="L24" s="159" t="n">
        <v>2</v>
      </c>
      <c r="N24" s="165"/>
    </row>
    <row r="25" customFormat="false" ht="26.25" hidden="false" customHeight="false" outlineLevel="0" collapsed="false">
      <c r="B25" s="158" t="n">
        <v>20</v>
      </c>
      <c r="C25" s="159" t="s">
        <v>68</v>
      </c>
      <c r="D25" s="430" t="str">
        <f aca="false">C25</f>
        <v>t</v>
      </c>
      <c r="E25" s="158" t="s">
        <v>47</v>
      </c>
      <c r="F25" s="166"/>
      <c r="G25" s="158" t="s">
        <v>48</v>
      </c>
      <c r="H25" s="166"/>
      <c r="I25" s="162" t="s">
        <v>49</v>
      </c>
      <c r="J25" s="166"/>
      <c r="K25" s="163" t="s">
        <v>4</v>
      </c>
      <c r="L25" s="159" t="n">
        <v>3</v>
      </c>
      <c r="N25" s="165"/>
    </row>
    <row r="26" customFormat="false" ht="26.25" hidden="false" customHeight="false" outlineLevel="0" collapsed="false">
      <c r="B26" s="158" t="n">
        <v>21</v>
      </c>
      <c r="C26" s="159" t="s">
        <v>69</v>
      </c>
      <c r="D26" s="430" t="str">
        <f aca="false">C26</f>
        <v>u</v>
      </c>
      <c r="E26" s="158" t="s">
        <v>47</v>
      </c>
      <c r="F26" s="166"/>
      <c r="G26" s="158" t="s">
        <v>48</v>
      </c>
      <c r="H26" s="166"/>
      <c r="I26" s="162" t="s">
        <v>49</v>
      </c>
      <c r="J26" s="166"/>
      <c r="K26" s="163" t="s">
        <v>4</v>
      </c>
      <c r="L26" s="159" t="n">
        <v>4</v>
      </c>
      <c r="N26" s="165"/>
    </row>
    <row r="27" customFormat="false" ht="26.25" hidden="false" customHeight="false" outlineLevel="0" collapsed="false">
      <c r="B27" s="158" t="n">
        <v>22</v>
      </c>
      <c r="C27" s="159" t="s">
        <v>70</v>
      </c>
      <c r="D27" s="430" t="str">
        <f aca="false">C27</f>
        <v>v</v>
      </c>
      <c r="E27" s="158" t="s">
        <v>47</v>
      </c>
      <c r="F27" s="166"/>
      <c r="G27" s="158" t="s">
        <v>48</v>
      </c>
      <c r="H27" s="166"/>
      <c r="I27" s="162" t="s">
        <v>49</v>
      </c>
      <c r="J27" s="166"/>
      <c r="K27" s="163" t="s">
        <v>4</v>
      </c>
      <c r="L27" s="159" t="n">
        <v>5</v>
      </c>
      <c r="N27" s="165"/>
    </row>
    <row r="28" customFormat="false" ht="26.25" hidden="false" customHeight="false" outlineLevel="0" collapsed="false">
      <c r="B28" s="158" t="n">
        <v>23</v>
      </c>
      <c r="C28" s="159" t="s">
        <v>71</v>
      </c>
      <c r="D28" s="430" t="str">
        <f aca="false">C28</f>
        <v>w</v>
      </c>
      <c r="E28" s="158" t="s">
        <v>47</v>
      </c>
      <c r="F28" s="166"/>
      <c r="G28" s="158" t="s">
        <v>48</v>
      </c>
      <c r="H28" s="166"/>
      <c r="I28" s="162" t="s">
        <v>49</v>
      </c>
      <c r="J28" s="166"/>
      <c r="K28" s="163" t="s">
        <v>4</v>
      </c>
      <c r="L28" s="159" t="n">
        <v>6</v>
      </c>
      <c r="N28" s="165"/>
    </row>
    <row r="29" customFormat="false" ht="26.25" hidden="false" customHeight="false" outlineLevel="0" collapsed="false">
      <c r="B29" s="158" t="n">
        <v>24</v>
      </c>
      <c r="C29" s="159" t="s">
        <v>72</v>
      </c>
      <c r="D29" s="430" t="str">
        <f aca="false">C29</f>
        <v>x</v>
      </c>
      <c r="E29" s="158" t="s">
        <v>47</v>
      </c>
      <c r="F29" s="166"/>
      <c r="G29" s="158" t="s">
        <v>48</v>
      </c>
      <c r="H29" s="166"/>
      <c r="I29" s="162" t="s">
        <v>49</v>
      </c>
      <c r="J29" s="166"/>
      <c r="K29" s="163" t="s">
        <v>4</v>
      </c>
      <c r="L29" s="159" t="n">
        <v>7</v>
      </c>
      <c r="N29" s="165"/>
    </row>
    <row r="30" customFormat="false" ht="26.25" hidden="false" customHeight="false" outlineLevel="0" collapsed="false">
      <c r="B30" s="158" t="n">
        <v>25</v>
      </c>
      <c r="C30" s="159" t="s">
        <v>73</v>
      </c>
      <c r="D30" s="430" t="str">
        <f aca="false">C30</f>
        <v>y</v>
      </c>
      <c r="E30" s="158" t="s">
        <v>47</v>
      </c>
      <c r="F30" s="166"/>
      <c r="G30" s="158" t="s">
        <v>48</v>
      </c>
      <c r="H30" s="166"/>
      <c r="I30" s="162" t="s">
        <v>49</v>
      </c>
      <c r="J30" s="166"/>
      <c r="K30" s="163" t="s">
        <v>4</v>
      </c>
      <c r="L30" s="159" t="n">
        <v>8</v>
      </c>
      <c r="N30" s="165"/>
    </row>
    <row r="31" customFormat="false" ht="26.25" hidden="false" customHeight="false" outlineLevel="0" collapsed="false">
      <c r="B31" s="158" t="n">
        <v>26</v>
      </c>
      <c r="C31" s="159" t="s">
        <v>74</v>
      </c>
      <c r="D31" s="430" t="str">
        <f aca="false">C31</f>
        <v>z</v>
      </c>
      <c r="E31" s="158" t="s">
        <v>47</v>
      </c>
      <c r="F31" s="166"/>
      <c r="G31" s="158" t="s">
        <v>48</v>
      </c>
      <c r="H31" s="166"/>
      <c r="I31" s="162" t="s">
        <v>49</v>
      </c>
      <c r="J31" s="166"/>
      <c r="K31" s="163" t="s">
        <v>4</v>
      </c>
      <c r="L31" s="159" t="n">
        <v>1</v>
      </c>
      <c r="N31" s="165"/>
    </row>
    <row r="32" customFormat="false" ht="26.25" hidden="false" customHeight="false" outlineLevel="0" collapsed="false">
      <c r="B32" s="158" t="n">
        <v>27</v>
      </c>
      <c r="C32" s="159" t="s">
        <v>72</v>
      </c>
      <c r="D32" s="430" t="str">
        <f aca="false">C32</f>
        <v>x</v>
      </c>
      <c r="E32" s="158" t="s">
        <v>47</v>
      </c>
      <c r="F32" s="166"/>
      <c r="G32" s="158" t="s">
        <v>48</v>
      </c>
      <c r="H32" s="166"/>
      <c r="I32" s="162" t="s">
        <v>49</v>
      </c>
      <c r="J32" s="166"/>
      <c r="K32" s="163" t="s">
        <v>4</v>
      </c>
      <c r="L32" s="159" t="n">
        <v>2</v>
      </c>
      <c r="N32" s="165"/>
    </row>
    <row r="33" customFormat="false" ht="26.25" hidden="false" customHeight="false" outlineLevel="0" collapsed="false">
      <c r="B33" s="158" t="n">
        <v>28</v>
      </c>
      <c r="C33" s="159" t="s">
        <v>75</v>
      </c>
      <c r="D33" s="430" t="str">
        <f aca="false">C33</f>
        <v>aa</v>
      </c>
      <c r="E33" s="158" t="s">
        <v>47</v>
      </c>
      <c r="F33" s="166"/>
      <c r="G33" s="158" t="s">
        <v>48</v>
      </c>
      <c r="H33" s="166"/>
      <c r="I33" s="162" t="s">
        <v>49</v>
      </c>
      <c r="J33" s="166"/>
      <c r="K33" s="163" t="s">
        <v>4</v>
      </c>
      <c r="L33" s="159" t="n">
        <v>3</v>
      </c>
      <c r="N33" s="165"/>
    </row>
    <row r="34" customFormat="false" ht="26.25" hidden="false" customHeight="false" outlineLevel="0" collapsed="false">
      <c r="B34" s="158" t="n">
        <v>29</v>
      </c>
      <c r="C34" s="159" t="s">
        <v>76</v>
      </c>
      <c r="D34" s="430" t="str">
        <f aca="false">C34</f>
        <v>ab</v>
      </c>
      <c r="E34" s="158" t="s">
        <v>47</v>
      </c>
      <c r="F34" s="166"/>
      <c r="G34" s="158" t="s">
        <v>48</v>
      </c>
      <c r="H34" s="166"/>
      <c r="I34" s="162" t="s">
        <v>49</v>
      </c>
      <c r="J34" s="166"/>
      <c r="K34" s="163" t="s">
        <v>4</v>
      </c>
      <c r="L34" s="159" t="n">
        <v>4</v>
      </c>
      <c r="N34" s="165"/>
    </row>
    <row r="35" customFormat="false" ht="26.25" hidden="false" customHeight="false" outlineLevel="0" collapsed="false">
      <c r="B35" s="158" t="n">
        <v>30</v>
      </c>
      <c r="C35" s="159" t="s">
        <v>77</v>
      </c>
      <c r="D35" s="430" t="str">
        <f aca="false">C35</f>
        <v>ac</v>
      </c>
      <c r="E35" s="158" t="s">
        <v>47</v>
      </c>
      <c r="F35" s="166"/>
      <c r="G35" s="158" t="s">
        <v>48</v>
      </c>
      <c r="H35" s="166"/>
      <c r="I35" s="162" t="s">
        <v>49</v>
      </c>
      <c r="J35" s="166"/>
      <c r="K35" s="163" t="s">
        <v>4</v>
      </c>
      <c r="L35" s="159" t="n">
        <v>5</v>
      </c>
      <c r="N35" s="165"/>
    </row>
    <row r="36" customFormat="false" ht="26.25" hidden="false" customHeight="false" outlineLevel="0" collapsed="false">
      <c r="B36" s="158" t="n">
        <v>31</v>
      </c>
      <c r="C36" s="159" t="s">
        <v>78</v>
      </c>
      <c r="D36" s="430" t="str">
        <f aca="false">C36</f>
        <v>ad</v>
      </c>
      <c r="E36" s="158" t="s">
        <v>47</v>
      </c>
      <c r="F36" s="166"/>
      <c r="G36" s="158" t="s">
        <v>48</v>
      </c>
      <c r="H36" s="166"/>
      <c r="I36" s="162" t="s">
        <v>49</v>
      </c>
      <c r="J36" s="166"/>
      <c r="K36" s="163" t="s">
        <v>4</v>
      </c>
      <c r="L36" s="159" t="n">
        <v>6</v>
      </c>
      <c r="N36" s="165"/>
    </row>
    <row r="37" customFormat="false" ht="26.25" hidden="false" customHeight="false" outlineLevel="0" collapsed="false">
      <c r="B37" s="158" t="n">
        <v>32</v>
      </c>
      <c r="C37" s="159" t="s">
        <v>79</v>
      </c>
      <c r="D37" s="430" t="str">
        <f aca="false">C37</f>
        <v>ae</v>
      </c>
      <c r="E37" s="158" t="s">
        <v>47</v>
      </c>
      <c r="F37" s="166"/>
      <c r="G37" s="158" t="s">
        <v>48</v>
      </c>
      <c r="H37" s="166"/>
      <c r="I37" s="162" t="s">
        <v>49</v>
      </c>
      <c r="J37" s="166"/>
      <c r="K37" s="163" t="s">
        <v>4</v>
      </c>
      <c r="L37" s="159" t="n">
        <v>7</v>
      </c>
      <c r="N37" s="165"/>
    </row>
    <row r="38" customFormat="false" ht="26.25" hidden="false" customHeight="false" outlineLevel="0" collapsed="false">
      <c r="B38" s="158" t="n">
        <v>33</v>
      </c>
      <c r="C38" s="159" t="s">
        <v>80</v>
      </c>
      <c r="D38" s="430" t="str">
        <f aca="false">C38</f>
        <v>af</v>
      </c>
      <c r="E38" s="158" t="s">
        <v>47</v>
      </c>
      <c r="F38" s="166"/>
      <c r="G38" s="158" t="s">
        <v>48</v>
      </c>
      <c r="H38" s="166"/>
      <c r="I38" s="162" t="s">
        <v>49</v>
      </c>
      <c r="J38" s="166"/>
      <c r="K38" s="163" t="s">
        <v>4</v>
      </c>
      <c r="L38" s="159" t="n">
        <v>8</v>
      </c>
      <c r="N38" s="165"/>
    </row>
    <row r="39" customFormat="false" ht="26.25" hidden="false" customHeight="false" outlineLevel="0" collapsed="false">
      <c r="B39" s="158" t="n">
        <v>34</v>
      </c>
      <c r="C39" s="167" t="s">
        <v>81</v>
      </c>
      <c r="D39" s="430"/>
      <c r="E39" s="158" t="s">
        <v>47</v>
      </c>
      <c r="F39" s="161" t="n">
        <v>0.291666666666667</v>
      </c>
      <c r="G39" s="158" t="s">
        <v>48</v>
      </c>
      <c r="H39" s="161" t="n">
        <v>0.395833333333333</v>
      </c>
      <c r="I39" s="162" t="s">
        <v>49</v>
      </c>
      <c r="J39" s="161" t="n">
        <v>0</v>
      </c>
      <c r="K39" s="163" t="s">
        <v>4</v>
      </c>
      <c r="L39" s="318" t="n">
        <f aca="false">IF(OR(F39="",H39=""),"",(H39+IF(F39&gt;H39,1,0)-F39-J39)*24)</f>
        <v>2.5</v>
      </c>
      <c r="N39" s="165"/>
    </row>
    <row r="40" customFormat="false" ht="26.25" hidden="false" customHeight="false" outlineLevel="0" collapsed="false">
      <c r="B40" s="158"/>
      <c r="C40" s="168" t="s">
        <v>82</v>
      </c>
      <c r="D40" s="430"/>
      <c r="E40" s="158" t="s">
        <v>47</v>
      </c>
      <c r="F40" s="161" t="n">
        <v>0.6875</v>
      </c>
      <c r="G40" s="158" t="s">
        <v>48</v>
      </c>
      <c r="H40" s="161" t="n">
        <v>0.833333333333333</v>
      </c>
      <c r="I40" s="162" t="s">
        <v>49</v>
      </c>
      <c r="J40" s="161" t="n">
        <v>0</v>
      </c>
      <c r="K40" s="163" t="s">
        <v>4</v>
      </c>
      <c r="L40" s="318" t="n">
        <f aca="false">IF(OR(F40="",H40=""),"",(H40+IF(F40&gt;H40,1,0)-F40-J40)*24)</f>
        <v>3.5</v>
      </c>
      <c r="N40" s="165"/>
    </row>
    <row r="41" customFormat="false" ht="26.25" hidden="false" customHeight="false" outlineLevel="0" collapsed="false">
      <c r="B41" s="158"/>
      <c r="C41" s="169" t="s">
        <v>82</v>
      </c>
      <c r="D41" s="430" t="str">
        <f aca="false">C39</f>
        <v>ag</v>
      </c>
      <c r="E41" s="158" t="s">
        <v>47</v>
      </c>
      <c r="F41" s="161" t="s">
        <v>82</v>
      </c>
      <c r="G41" s="158" t="s">
        <v>48</v>
      </c>
      <c r="H41" s="161" t="s">
        <v>82</v>
      </c>
      <c r="I41" s="162" t="s">
        <v>49</v>
      </c>
      <c r="J41" s="161" t="s">
        <v>82</v>
      </c>
      <c r="K41" s="163" t="s">
        <v>4</v>
      </c>
      <c r="L41" s="318" t="n">
        <f aca="false">IF(OR(L39="",L40=""),"",L39+L40)</f>
        <v>6</v>
      </c>
      <c r="N41" s="165" t="s">
        <v>83</v>
      </c>
    </row>
    <row r="42" customFormat="false" ht="26.25" hidden="false" customHeight="false" outlineLevel="0" collapsed="false">
      <c r="B42" s="158"/>
      <c r="C42" s="167" t="s">
        <v>84</v>
      </c>
      <c r="D42" s="430"/>
      <c r="E42" s="158" t="s">
        <v>47</v>
      </c>
      <c r="F42" s="161"/>
      <c r="G42" s="158" t="s">
        <v>48</v>
      </c>
      <c r="H42" s="161"/>
      <c r="I42" s="162" t="s">
        <v>49</v>
      </c>
      <c r="J42" s="161" t="n">
        <v>0</v>
      </c>
      <c r="K42" s="163" t="s">
        <v>4</v>
      </c>
      <c r="L42" s="318" t="str">
        <f aca="false">IF(OR(F42="",H42=""),"",(H42+IF(F42&gt;H42,1,0)-F42-J42)*24)</f>
        <v/>
      </c>
      <c r="N42" s="165"/>
    </row>
    <row r="43" customFormat="false" ht="26.25" hidden="false" customHeight="false" outlineLevel="0" collapsed="false">
      <c r="B43" s="158" t="n">
        <v>35</v>
      </c>
      <c r="C43" s="168" t="s">
        <v>82</v>
      </c>
      <c r="D43" s="430"/>
      <c r="E43" s="158" t="s">
        <v>47</v>
      </c>
      <c r="F43" s="161"/>
      <c r="G43" s="158" t="s">
        <v>48</v>
      </c>
      <c r="H43" s="161"/>
      <c r="I43" s="162" t="s">
        <v>49</v>
      </c>
      <c r="J43" s="161" t="n">
        <v>0</v>
      </c>
      <c r="K43" s="163" t="s">
        <v>4</v>
      </c>
      <c r="L43" s="318" t="str">
        <f aca="false">IF(OR(F43="",H43=""),"",(H43+IF(F43&gt;H43,1,0)-F43-J43)*24)</f>
        <v/>
      </c>
      <c r="N43" s="165"/>
    </row>
    <row r="44" customFormat="false" ht="26.25" hidden="false" customHeight="false" outlineLevel="0" collapsed="false">
      <c r="B44" s="158"/>
      <c r="C44" s="169" t="s">
        <v>82</v>
      </c>
      <c r="D44" s="430" t="str">
        <f aca="false">C42</f>
        <v>ah</v>
      </c>
      <c r="E44" s="158" t="s">
        <v>47</v>
      </c>
      <c r="F44" s="161" t="s">
        <v>82</v>
      </c>
      <c r="G44" s="158" t="s">
        <v>48</v>
      </c>
      <c r="H44" s="161" t="s">
        <v>82</v>
      </c>
      <c r="I44" s="162" t="s">
        <v>49</v>
      </c>
      <c r="J44" s="161" t="s">
        <v>82</v>
      </c>
      <c r="K44" s="163" t="s">
        <v>4</v>
      </c>
      <c r="L44" s="318" t="str">
        <f aca="false">IF(OR(L42="",L43=""),"",L42+L43)</f>
        <v/>
      </c>
      <c r="N44" s="165" t="s">
        <v>83</v>
      </c>
    </row>
    <row r="45" customFormat="false" ht="26.25" hidden="false" customHeight="false" outlineLevel="0" collapsed="false">
      <c r="B45" s="158"/>
      <c r="C45" s="167" t="s">
        <v>85</v>
      </c>
      <c r="D45" s="430"/>
      <c r="E45" s="158" t="s">
        <v>47</v>
      </c>
      <c r="F45" s="161"/>
      <c r="G45" s="158" t="s">
        <v>48</v>
      </c>
      <c r="H45" s="161"/>
      <c r="I45" s="162" t="s">
        <v>49</v>
      </c>
      <c r="J45" s="161" t="n">
        <v>0</v>
      </c>
      <c r="K45" s="163" t="s">
        <v>4</v>
      </c>
      <c r="L45" s="318" t="str">
        <f aca="false">IF(OR(F45="",H45=""),"",(H45+IF(F45&gt;H45,1,0)-F45-J45)*24)</f>
        <v/>
      </c>
      <c r="N45" s="165"/>
    </row>
    <row r="46" customFormat="false" ht="26.25" hidden="false" customHeight="false" outlineLevel="0" collapsed="false">
      <c r="B46" s="158" t="n">
        <v>36</v>
      </c>
      <c r="C46" s="168" t="s">
        <v>82</v>
      </c>
      <c r="D46" s="430"/>
      <c r="E46" s="158" t="s">
        <v>47</v>
      </c>
      <c r="F46" s="161"/>
      <c r="G46" s="158" t="s">
        <v>48</v>
      </c>
      <c r="H46" s="161"/>
      <c r="I46" s="162" t="s">
        <v>49</v>
      </c>
      <c r="J46" s="161" t="n">
        <v>0</v>
      </c>
      <c r="K46" s="163" t="s">
        <v>4</v>
      </c>
      <c r="L46" s="318" t="str">
        <f aca="false">IF(OR(F46="",H46=""),"",(H46+IF(F46&gt;H46,1,0)-F46-J46)*24)</f>
        <v/>
      </c>
      <c r="N46" s="165"/>
    </row>
    <row r="47" customFormat="false" ht="26.25" hidden="false" customHeight="false" outlineLevel="0" collapsed="false">
      <c r="B47" s="158"/>
      <c r="C47" s="169" t="s">
        <v>82</v>
      </c>
      <c r="D47" s="430" t="str">
        <f aca="false">C45</f>
        <v>ai</v>
      </c>
      <c r="E47" s="158" t="s">
        <v>47</v>
      </c>
      <c r="F47" s="161" t="s">
        <v>82</v>
      </c>
      <c r="G47" s="158" t="s">
        <v>48</v>
      </c>
      <c r="H47" s="161" t="s">
        <v>82</v>
      </c>
      <c r="I47" s="162" t="s">
        <v>49</v>
      </c>
      <c r="J47" s="161" t="s">
        <v>82</v>
      </c>
      <c r="K47" s="163" t="s">
        <v>4</v>
      </c>
      <c r="L47" s="318" t="str">
        <f aca="false">IF(OR(L45="",L46=""),"",L45+L46)</f>
        <v/>
      </c>
      <c r="N47" s="165" t="s">
        <v>83</v>
      </c>
    </row>
    <row r="49" customFormat="false" ht="26.25" hidden="false" customHeight="false" outlineLevel="0" collapsed="false">
      <c r="C49" s="316" t="s">
        <v>214</v>
      </c>
      <c r="D49" s="316"/>
    </row>
    <row r="50" customFormat="false" ht="26.25" hidden="false" customHeight="false" outlineLevel="0" collapsed="false">
      <c r="C50" s="316" t="s">
        <v>215</v>
      </c>
      <c r="D50" s="316"/>
    </row>
    <row r="51" customFormat="false" ht="26.25" hidden="false" customHeight="false" outlineLevel="0" collapsed="false">
      <c r="C51" s="316" t="s">
        <v>90</v>
      </c>
      <c r="D51" s="316"/>
    </row>
    <row r="52" customFormat="false" ht="26.25" hidden="false" customHeight="false" outlineLevel="0" collapsed="false">
      <c r="C52" s="316" t="s">
        <v>91</v>
      </c>
      <c r="D52" s="316"/>
    </row>
  </sheetData>
  <sheetProtection sheet="true" insertRows="false" deleteRows="false"/>
  <mergeCells count="2">
    <mergeCell ref="F4:L4"/>
    <mergeCell ref="N4:N5"/>
  </mergeCells>
  <printOptions headings="false" gridLines="false" gridLinesSet="true" horizontalCentered="true" verticalCentered="false"/>
  <pageMargins left="0.708333333333333" right="0.708333333333333" top="0.551388888888889" bottom="0.35416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B108"/>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18" zeroHeight="false" outlineLevelRow="0" outlineLevelCol="0"/>
  <cols>
    <col collapsed="false" customWidth="true" hidden="false" outlineLevel="0" max="1" min="1" style="170" width="1.4"/>
    <col collapsed="false" customWidth="false" hidden="false" outlineLevel="0" max="3" min="2" style="170" width="9"/>
    <col collapsed="false" customWidth="true" hidden="false" outlineLevel="0" max="4" min="4" style="170" width="40.6"/>
    <col collapsed="false" customWidth="false" hidden="false" outlineLevel="0" max="1024" min="5" style="170" width="9"/>
  </cols>
  <sheetData>
    <row r="1" customFormat="false" ht="18" hidden="false" customHeight="false" outlineLevel="0" collapsed="false">
      <c r="B1" s="170" t="s">
        <v>92</v>
      </c>
      <c r="D1" s="171"/>
      <c r="E1" s="171"/>
      <c r="F1" s="171"/>
    </row>
    <row r="2" s="172" customFormat="true" ht="20.25" hidden="false" customHeight="true" outlineLevel="0" collapsed="false">
      <c r="B2" s="173" t="s">
        <v>305</v>
      </c>
      <c r="C2" s="173"/>
      <c r="D2" s="171"/>
      <c r="E2" s="171"/>
      <c r="F2" s="171"/>
    </row>
    <row r="3" s="172" customFormat="true" ht="20.25" hidden="false" customHeight="true" outlineLevel="0" collapsed="false">
      <c r="B3" s="173"/>
      <c r="C3" s="173"/>
      <c r="D3" s="171"/>
      <c r="E3" s="171"/>
      <c r="F3" s="171"/>
    </row>
    <row r="4" s="172" customFormat="true" ht="20.25" hidden="false" customHeight="true" outlineLevel="0" collapsed="false">
      <c r="B4" s="175"/>
      <c r="C4" s="171" t="s">
        <v>94</v>
      </c>
      <c r="D4" s="171"/>
      <c r="F4" s="176" t="s">
        <v>95</v>
      </c>
      <c r="G4" s="176"/>
      <c r="H4" s="176"/>
      <c r="I4" s="176"/>
      <c r="J4" s="176"/>
      <c r="K4" s="176"/>
    </row>
    <row r="5" s="172" customFormat="true" ht="20.25" hidden="false" customHeight="true" outlineLevel="0" collapsed="false">
      <c r="B5" s="177"/>
      <c r="C5" s="171" t="s">
        <v>96</v>
      </c>
      <c r="D5" s="171"/>
      <c r="F5" s="176"/>
      <c r="G5" s="176"/>
      <c r="H5" s="176"/>
      <c r="I5" s="176"/>
      <c r="J5" s="176"/>
      <c r="K5" s="176"/>
    </row>
    <row r="6" s="172" customFormat="true" ht="20.25" hidden="false" customHeight="true" outlineLevel="0" collapsed="false">
      <c r="B6" s="178" t="s">
        <v>97</v>
      </c>
      <c r="C6" s="171"/>
      <c r="D6" s="171"/>
      <c r="E6" s="322"/>
      <c r="F6" s="171"/>
    </row>
    <row r="7" s="172" customFormat="true" ht="20.25" hidden="false" customHeight="true" outlineLevel="0" collapsed="false">
      <c r="B7" s="173"/>
      <c r="C7" s="173"/>
      <c r="D7" s="171"/>
      <c r="E7" s="322"/>
      <c r="F7" s="171"/>
    </row>
    <row r="8" s="172" customFormat="true" ht="20.25" hidden="false" customHeight="true" outlineLevel="0" collapsed="false">
      <c r="B8" s="171" t="s">
        <v>98</v>
      </c>
      <c r="C8" s="173"/>
      <c r="D8" s="171"/>
      <c r="E8" s="322"/>
      <c r="F8" s="171"/>
    </row>
    <row r="9" s="172" customFormat="true" ht="20.25" hidden="false" customHeight="true" outlineLevel="0" collapsed="false">
      <c r="B9" s="173"/>
      <c r="C9" s="173"/>
      <c r="D9" s="171"/>
      <c r="E9" s="171"/>
      <c r="F9" s="171"/>
    </row>
    <row r="10" s="172" customFormat="true" ht="20.25" hidden="false" customHeight="true" outlineLevel="0" collapsed="false">
      <c r="B10" s="171" t="s">
        <v>99</v>
      </c>
      <c r="C10" s="173"/>
      <c r="D10" s="171"/>
      <c r="E10" s="171"/>
      <c r="F10" s="171"/>
    </row>
    <row r="11" s="172" customFormat="true" ht="20.25" hidden="false" customHeight="true" outlineLevel="0" collapsed="false">
      <c r="B11" s="171"/>
      <c r="C11" s="173"/>
      <c r="D11" s="171"/>
    </row>
    <row r="12" s="172" customFormat="true" ht="20.25" hidden="false" customHeight="true" outlineLevel="0" collapsed="false">
      <c r="B12" s="171" t="s">
        <v>100</v>
      </c>
      <c r="C12" s="173"/>
      <c r="D12" s="171"/>
    </row>
    <row r="13" s="172" customFormat="true" ht="20.25" hidden="false" customHeight="true" outlineLevel="0" collapsed="false">
      <c r="B13" s="171"/>
      <c r="C13" s="173"/>
      <c r="D13" s="171"/>
    </row>
    <row r="14" s="172" customFormat="true" ht="20.25" hidden="false" customHeight="true" outlineLevel="0" collapsed="false">
      <c r="B14" s="171" t="s">
        <v>101</v>
      </c>
      <c r="C14" s="173"/>
      <c r="D14" s="171"/>
    </row>
    <row r="15" s="172" customFormat="true" ht="20.25" hidden="false" customHeight="true" outlineLevel="0" collapsed="false">
      <c r="B15" s="171"/>
      <c r="C15" s="173"/>
      <c r="D15" s="171"/>
    </row>
    <row r="16" s="172" customFormat="true" ht="20.25" hidden="false" customHeight="true" outlineLevel="0" collapsed="false">
      <c r="B16" s="171" t="s">
        <v>306</v>
      </c>
      <c r="C16" s="173"/>
      <c r="D16" s="171"/>
    </row>
    <row r="17" s="172" customFormat="true" ht="20.25" hidden="false" customHeight="true" outlineLevel="0" collapsed="false">
      <c r="B17" s="171" t="s">
        <v>218</v>
      </c>
      <c r="C17" s="173"/>
      <c r="D17" s="171"/>
    </row>
    <row r="18" s="172" customFormat="true" ht="20.25" hidden="false" customHeight="true" outlineLevel="0" collapsed="false">
      <c r="B18" s="171"/>
      <c r="C18" s="173"/>
      <c r="D18" s="171"/>
    </row>
    <row r="19" s="172" customFormat="true" ht="17.25" hidden="false" customHeight="true" outlineLevel="0" collapsed="false">
      <c r="B19" s="171" t="s">
        <v>307</v>
      </c>
      <c r="C19" s="171"/>
      <c r="D19" s="171"/>
    </row>
    <row r="20" s="172" customFormat="true" ht="17.25" hidden="false" customHeight="true" outlineLevel="0" collapsed="false">
      <c r="B20" s="171" t="s">
        <v>174</v>
      </c>
      <c r="C20" s="171"/>
      <c r="D20" s="171"/>
    </row>
    <row r="21" s="172" customFormat="true" ht="17.25" hidden="false" customHeight="true" outlineLevel="0" collapsed="false">
      <c r="B21" s="171"/>
      <c r="C21" s="171"/>
      <c r="D21" s="171"/>
    </row>
    <row r="22" s="172" customFormat="true" ht="17.25" hidden="false" customHeight="true" outlineLevel="0" collapsed="false">
      <c r="B22" s="171"/>
      <c r="C22" s="180" t="s">
        <v>21</v>
      </c>
      <c r="D22" s="180" t="s">
        <v>104</v>
      </c>
    </row>
    <row r="23" s="172" customFormat="true" ht="17.25" hidden="false" customHeight="true" outlineLevel="0" collapsed="false">
      <c r="B23" s="171"/>
      <c r="C23" s="180" t="n">
        <v>1</v>
      </c>
      <c r="D23" s="181" t="s">
        <v>105</v>
      </c>
    </row>
    <row r="24" s="172" customFormat="true" ht="17.25" hidden="false" customHeight="true" outlineLevel="0" collapsed="false">
      <c r="B24" s="171"/>
      <c r="C24" s="180" t="n">
        <v>2</v>
      </c>
      <c r="D24" s="181" t="s">
        <v>153</v>
      </c>
    </row>
    <row r="25" s="172" customFormat="true" ht="17.25" hidden="false" customHeight="true" outlineLevel="0" collapsed="false">
      <c r="B25" s="171"/>
      <c r="C25" s="180" t="n">
        <v>3</v>
      </c>
      <c r="D25" s="181" t="s">
        <v>154</v>
      </c>
    </row>
    <row r="26" s="172" customFormat="true" ht="17.25" hidden="false" customHeight="true" outlineLevel="0" collapsed="false">
      <c r="B26" s="171"/>
      <c r="C26" s="180" t="n">
        <v>4</v>
      </c>
      <c r="D26" s="181" t="s">
        <v>155</v>
      </c>
    </row>
    <row r="27" s="172" customFormat="true" ht="17.25" hidden="false" customHeight="true" outlineLevel="0" collapsed="false">
      <c r="B27" s="171"/>
      <c r="C27" s="180" t="n">
        <v>5</v>
      </c>
      <c r="D27" s="181" t="s">
        <v>159</v>
      </c>
    </row>
    <row r="28" s="172" customFormat="true" ht="17.25" hidden="false" customHeight="true" outlineLevel="0" collapsed="false">
      <c r="B28" s="171"/>
      <c r="C28" s="180" t="n">
        <v>6</v>
      </c>
      <c r="D28" s="181" t="s">
        <v>224</v>
      </c>
    </row>
    <row r="29" s="172" customFormat="true" ht="17.25" hidden="false" customHeight="true" outlineLevel="0" collapsed="false">
      <c r="B29" s="171"/>
      <c r="C29" s="322"/>
      <c r="D29" s="171"/>
    </row>
    <row r="30" s="172" customFormat="true" ht="17.25" hidden="false" customHeight="true" outlineLevel="0" collapsed="false">
      <c r="B30" s="171" t="s">
        <v>109</v>
      </c>
      <c r="C30" s="171"/>
      <c r="D30" s="171"/>
    </row>
    <row r="31" s="172" customFormat="true" ht="17.25" hidden="false" customHeight="true" outlineLevel="0" collapsed="false">
      <c r="B31" s="171" t="s">
        <v>110</v>
      </c>
      <c r="C31" s="171"/>
      <c r="D31" s="171"/>
    </row>
    <row r="32" s="172" customFormat="true" ht="17.25" hidden="false" customHeight="true" outlineLevel="0" collapsed="false">
      <c r="B32" s="171"/>
      <c r="C32" s="171"/>
      <c r="D32" s="171"/>
      <c r="G32" s="182"/>
      <c r="H32" s="182"/>
      <c r="J32" s="182"/>
      <c r="K32" s="182"/>
      <c r="L32" s="182"/>
      <c r="M32" s="182"/>
      <c r="N32" s="182"/>
      <c r="O32" s="182"/>
      <c r="R32" s="182"/>
      <c r="S32" s="182"/>
      <c r="T32" s="182"/>
      <c r="W32" s="182"/>
      <c r="X32" s="182"/>
      <c r="Y32" s="182"/>
    </row>
    <row r="33" s="172" customFormat="true" ht="17.25" hidden="false" customHeight="true" outlineLevel="0" collapsed="false">
      <c r="B33" s="171"/>
      <c r="C33" s="180" t="s">
        <v>42</v>
      </c>
      <c r="D33" s="180" t="s">
        <v>111</v>
      </c>
      <c r="G33" s="182"/>
      <c r="H33" s="182"/>
      <c r="J33" s="182"/>
      <c r="K33" s="182"/>
      <c r="L33" s="182"/>
      <c r="M33" s="182"/>
      <c r="N33" s="182"/>
      <c r="O33" s="182"/>
      <c r="R33" s="182"/>
      <c r="S33" s="182"/>
      <c r="T33" s="182"/>
      <c r="W33" s="182"/>
      <c r="X33" s="182"/>
      <c r="Y33" s="182"/>
    </row>
    <row r="34" s="172" customFormat="true" ht="17.25" hidden="false" customHeight="true" outlineLevel="0" collapsed="false">
      <c r="B34" s="171"/>
      <c r="C34" s="180" t="s">
        <v>112</v>
      </c>
      <c r="D34" s="181" t="s">
        <v>113</v>
      </c>
      <c r="G34" s="182"/>
      <c r="H34" s="182"/>
      <c r="J34" s="182"/>
      <c r="K34" s="182"/>
      <c r="L34" s="182"/>
      <c r="M34" s="182"/>
      <c r="N34" s="182"/>
      <c r="O34" s="182"/>
      <c r="R34" s="182"/>
      <c r="S34" s="182"/>
      <c r="T34" s="182"/>
      <c r="W34" s="182"/>
      <c r="X34" s="182"/>
      <c r="Y34" s="182"/>
    </row>
    <row r="35" s="172" customFormat="true" ht="17.25" hidden="false" customHeight="true" outlineLevel="0" collapsed="false">
      <c r="B35" s="171"/>
      <c r="C35" s="180" t="s">
        <v>114</v>
      </c>
      <c r="D35" s="181" t="s">
        <v>115</v>
      </c>
      <c r="G35" s="182"/>
      <c r="H35" s="182"/>
      <c r="J35" s="182"/>
      <c r="K35" s="182"/>
      <c r="L35" s="182"/>
      <c r="M35" s="182"/>
      <c r="N35" s="182"/>
      <c r="O35" s="182"/>
      <c r="R35" s="182"/>
      <c r="S35" s="182"/>
      <c r="T35" s="182"/>
      <c r="W35" s="182"/>
      <c r="X35" s="182"/>
      <c r="Y35" s="182"/>
    </row>
    <row r="36" s="172" customFormat="true" ht="17.25" hidden="false" customHeight="true" outlineLevel="0" collapsed="false">
      <c r="B36" s="171"/>
      <c r="C36" s="180" t="s">
        <v>116</v>
      </c>
      <c r="D36" s="181" t="s">
        <v>117</v>
      </c>
      <c r="G36" s="182"/>
      <c r="H36" s="182"/>
      <c r="J36" s="182"/>
      <c r="K36" s="182"/>
      <c r="L36" s="182"/>
      <c r="M36" s="182"/>
      <c r="N36" s="182"/>
      <c r="O36" s="182"/>
      <c r="R36" s="182"/>
      <c r="S36" s="182"/>
      <c r="T36" s="182"/>
      <c r="W36" s="182"/>
      <c r="X36" s="182"/>
      <c r="Y36" s="182"/>
    </row>
    <row r="37" s="172" customFormat="true" ht="17.25" hidden="false" customHeight="true" outlineLevel="0" collapsed="false">
      <c r="B37" s="171"/>
      <c r="C37" s="180" t="s">
        <v>118</v>
      </c>
      <c r="D37" s="181" t="s">
        <v>119</v>
      </c>
      <c r="G37" s="182"/>
      <c r="H37" s="182"/>
      <c r="J37" s="182"/>
      <c r="K37" s="182"/>
      <c r="L37" s="182"/>
      <c r="M37" s="182"/>
      <c r="N37" s="182"/>
      <c r="O37" s="182"/>
      <c r="R37" s="182"/>
      <c r="S37" s="182"/>
      <c r="T37" s="182"/>
      <c r="W37" s="182"/>
      <c r="X37" s="182"/>
      <c r="Y37" s="182"/>
    </row>
    <row r="38" s="172" customFormat="true" ht="17.25" hidden="false" customHeight="true" outlineLevel="0" collapsed="false">
      <c r="B38" s="171"/>
      <c r="C38" s="171"/>
      <c r="D38" s="171"/>
      <c r="G38" s="182"/>
      <c r="H38" s="182"/>
      <c r="J38" s="182"/>
      <c r="K38" s="182"/>
      <c r="L38" s="182"/>
      <c r="M38" s="182"/>
      <c r="N38" s="182"/>
      <c r="O38" s="182"/>
      <c r="R38" s="182"/>
      <c r="S38" s="182"/>
      <c r="T38" s="182"/>
      <c r="W38" s="182"/>
      <c r="X38" s="182"/>
      <c r="Y38" s="182"/>
    </row>
    <row r="39" s="172" customFormat="true" ht="17.25" hidden="false" customHeight="true" outlineLevel="0" collapsed="false">
      <c r="B39" s="171"/>
      <c r="C39" s="183" t="s">
        <v>120</v>
      </c>
      <c r="D39" s="171"/>
      <c r="G39" s="182"/>
      <c r="H39" s="182"/>
      <c r="J39" s="182"/>
      <c r="K39" s="182"/>
      <c r="L39" s="182"/>
      <c r="M39" s="182"/>
      <c r="N39" s="182"/>
      <c r="O39" s="182"/>
      <c r="R39" s="182"/>
      <c r="S39" s="182"/>
      <c r="T39" s="182"/>
      <c r="W39" s="182"/>
      <c r="X39" s="182"/>
      <c r="Y39" s="182"/>
    </row>
    <row r="40" s="172" customFormat="true" ht="17.25" hidden="false" customHeight="true" outlineLevel="0" collapsed="false">
      <c r="C40" s="171" t="s">
        <v>121</v>
      </c>
      <c r="F40" s="183"/>
      <c r="G40" s="182"/>
      <c r="H40" s="182"/>
      <c r="J40" s="182"/>
      <c r="K40" s="182"/>
      <c r="L40" s="182"/>
      <c r="M40" s="182"/>
      <c r="N40" s="182"/>
      <c r="O40" s="182"/>
      <c r="R40" s="182"/>
      <c r="S40" s="182"/>
      <c r="T40" s="182"/>
      <c r="W40" s="182"/>
      <c r="X40" s="182"/>
      <c r="Y40" s="182"/>
    </row>
    <row r="41" s="172" customFormat="true" ht="17.25" hidden="false" customHeight="true" outlineLevel="0" collapsed="false">
      <c r="C41" s="171" t="s">
        <v>122</v>
      </c>
      <c r="F41" s="171"/>
      <c r="G41" s="182"/>
      <c r="H41" s="182"/>
      <c r="J41" s="182"/>
      <c r="K41" s="182"/>
      <c r="L41" s="182"/>
      <c r="M41" s="182"/>
      <c r="N41" s="182"/>
      <c r="O41" s="182"/>
      <c r="R41" s="182"/>
      <c r="S41" s="182"/>
      <c r="T41" s="182"/>
      <c r="W41" s="182"/>
      <c r="X41" s="182"/>
      <c r="Y41" s="182"/>
    </row>
    <row r="42" s="172" customFormat="true" ht="17.25" hidden="false" customHeight="true" outlineLevel="0" collapsed="false">
      <c r="B42" s="171"/>
      <c r="C42" s="171"/>
      <c r="D42" s="171"/>
      <c r="E42" s="183"/>
      <c r="F42" s="182"/>
      <c r="G42" s="182"/>
      <c r="H42" s="182"/>
      <c r="J42" s="182"/>
      <c r="K42" s="182"/>
      <c r="L42" s="182"/>
      <c r="M42" s="182"/>
      <c r="N42" s="182"/>
      <c r="O42" s="182"/>
      <c r="R42" s="182"/>
      <c r="S42" s="182"/>
      <c r="T42" s="182"/>
      <c r="W42" s="182"/>
      <c r="X42" s="182"/>
      <c r="Y42" s="182"/>
    </row>
    <row r="43" s="172" customFormat="true" ht="17.25" hidden="false" customHeight="true" outlineLevel="0" collapsed="false">
      <c r="B43" s="171" t="s">
        <v>123</v>
      </c>
      <c r="C43" s="171"/>
      <c r="D43" s="171"/>
    </row>
    <row r="44" s="172" customFormat="true" ht="17.25" hidden="false" customHeight="true" outlineLevel="0" collapsed="false">
      <c r="B44" s="171" t="s">
        <v>124</v>
      </c>
      <c r="C44" s="171"/>
      <c r="D44" s="171"/>
    </row>
    <row r="45" s="172" customFormat="true" ht="17.25" hidden="false" customHeight="true" outlineLevel="0" collapsed="false">
      <c r="B45" s="323" t="s">
        <v>125</v>
      </c>
      <c r="E45" s="182"/>
      <c r="F45" s="182"/>
      <c r="G45" s="182"/>
      <c r="H45" s="182"/>
      <c r="I45" s="182"/>
      <c r="J45" s="182"/>
      <c r="K45" s="182"/>
      <c r="L45" s="182"/>
      <c r="M45" s="182"/>
      <c r="N45" s="182"/>
      <c r="O45" s="182"/>
      <c r="P45" s="182"/>
      <c r="Q45" s="182"/>
      <c r="R45" s="182"/>
      <c r="S45" s="182"/>
      <c r="T45" s="182"/>
      <c r="U45" s="182"/>
      <c r="Y45" s="182"/>
      <c r="Z45" s="182"/>
      <c r="AA45" s="182"/>
      <c r="AB45" s="182"/>
      <c r="AD45" s="182"/>
      <c r="AE45" s="182"/>
      <c r="AF45" s="182"/>
      <c r="AG45" s="182"/>
      <c r="AH45" s="182"/>
      <c r="AI45" s="324"/>
      <c r="AJ45" s="182"/>
      <c r="AK45" s="182"/>
      <c r="AL45" s="182"/>
      <c r="AM45" s="182"/>
      <c r="AN45" s="182"/>
      <c r="AO45" s="182"/>
      <c r="AP45" s="182"/>
      <c r="AQ45" s="182"/>
      <c r="AR45" s="182"/>
      <c r="AS45" s="182"/>
      <c r="AT45" s="182"/>
      <c r="AU45" s="182"/>
      <c r="AV45" s="182"/>
      <c r="AW45" s="182"/>
      <c r="AX45" s="182"/>
      <c r="AY45" s="324"/>
    </row>
    <row r="46" s="172" customFormat="true" ht="17.25" hidden="false" customHeight="true" outlineLevel="0" collapsed="false"/>
    <row r="47" s="172" customFormat="true" ht="17.25" hidden="false" customHeight="true" outlineLevel="0" collapsed="false">
      <c r="B47" s="171" t="s">
        <v>126</v>
      </c>
      <c r="C47" s="171"/>
    </row>
    <row r="48" s="172" customFormat="true" ht="17.25" hidden="false" customHeight="true" outlineLevel="0" collapsed="false">
      <c r="B48" s="171"/>
      <c r="C48" s="171"/>
    </row>
    <row r="49" s="172" customFormat="true" ht="17.25" hidden="false" customHeight="true" outlineLevel="0" collapsed="false">
      <c r="B49" s="171" t="s">
        <v>127</v>
      </c>
      <c r="C49" s="171"/>
    </row>
    <row r="50" s="172" customFormat="true" ht="17.25" hidden="false" customHeight="true" outlineLevel="0" collapsed="false">
      <c r="B50" s="171" t="s">
        <v>128</v>
      </c>
      <c r="C50" s="171"/>
    </row>
    <row r="51" s="172" customFormat="true" ht="17.25" hidden="false" customHeight="true" outlineLevel="0" collapsed="false">
      <c r="B51" s="171"/>
      <c r="C51" s="171"/>
    </row>
    <row r="52" s="172" customFormat="true" ht="17.25" hidden="false" customHeight="true" outlineLevel="0" collapsed="false">
      <c r="B52" s="171" t="s">
        <v>129</v>
      </c>
      <c r="C52" s="171"/>
    </row>
    <row r="53" s="172" customFormat="true" ht="17.25" hidden="false" customHeight="true" outlineLevel="0" collapsed="false">
      <c r="B53" s="171" t="s">
        <v>130</v>
      </c>
      <c r="C53" s="171"/>
    </row>
    <row r="54" s="172" customFormat="true" ht="17.25" hidden="false" customHeight="true" outlineLevel="0" collapsed="false">
      <c r="B54" s="171"/>
      <c r="C54" s="171"/>
    </row>
    <row r="55" s="172" customFormat="true" ht="17.25" hidden="false" customHeight="true" outlineLevel="0" collapsed="false">
      <c r="B55" s="171" t="s">
        <v>131</v>
      </c>
      <c r="C55" s="171"/>
      <c r="D55" s="171"/>
    </row>
    <row r="56" s="172" customFormat="true" ht="17.25" hidden="false" customHeight="true" outlineLevel="0" collapsed="false">
      <c r="B56" s="171"/>
      <c r="C56" s="171"/>
      <c r="D56" s="171"/>
    </row>
    <row r="57" s="172" customFormat="true" ht="17.25" hidden="false" customHeight="true" outlineLevel="0" collapsed="false">
      <c r="B57" s="172" t="s">
        <v>132</v>
      </c>
      <c r="D57" s="171"/>
    </row>
    <row r="58" s="172" customFormat="true" ht="17.25" hidden="false" customHeight="true" outlineLevel="0" collapsed="false">
      <c r="B58" s="172" t="s">
        <v>133</v>
      </c>
      <c r="D58" s="171"/>
    </row>
    <row r="59" s="172" customFormat="true" ht="17.25" hidden="false" customHeight="true" outlineLevel="0" collapsed="false">
      <c r="B59" s="172" t="s">
        <v>134</v>
      </c>
    </row>
    <row r="60" s="172" customFormat="true" ht="17.25" hidden="false" customHeight="true" outlineLevel="0" collapsed="false"/>
    <row r="61" s="172" customFormat="true" ht="17.25" hidden="false" customHeight="true" outlineLevel="0" collapsed="false">
      <c r="B61" s="172" t="s">
        <v>308</v>
      </c>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5"/>
      <c r="AT61" s="325"/>
      <c r="AU61" s="325"/>
      <c r="AV61" s="325"/>
      <c r="AW61" s="325"/>
      <c r="AX61" s="325"/>
    </row>
    <row r="62" s="172" customFormat="true" ht="17.25" hidden="false" customHeight="true" outlineLevel="0" collapsed="false">
      <c r="B62" s="496" t="s">
        <v>309</v>
      </c>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row>
    <row r="63" customFormat="false" ht="18.75" hidden="false" customHeight="true" outlineLevel="0" collapsed="false">
      <c r="B63" s="497" t="s">
        <v>310</v>
      </c>
    </row>
    <row r="64" customFormat="false" ht="18.75" hidden="false" customHeight="true" outlineLevel="0" collapsed="false">
      <c r="B64" s="496" t="s">
        <v>311</v>
      </c>
    </row>
    <row r="65" customFormat="false" ht="18.75" hidden="false" customHeight="true" outlineLevel="0" collapsed="false">
      <c r="B65" s="497" t="s">
        <v>312</v>
      </c>
    </row>
    <row r="66" customFormat="false" ht="18.75" hidden="false" customHeight="true" outlineLevel="0" collapsed="false">
      <c r="B66" s="496" t="s">
        <v>313</v>
      </c>
    </row>
    <row r="67" customFormat="false" ht="18.75" hidden="false" customHeight="true" outlineLevel="0" collapsed="false">
      <c r="B67" s="496" t="s">
        <v>314</v>
      </c>
    </row>
    <row r="68" customFormat="false" ht="18.75" hidden="false" customHeight="true" outlineLevel="0" collapsed="false">
      <c r="B68" s="496" t="s">
        <v>315</v>
      </c>
    </row>
    <row r="69" customFormat="false" ht="18.75" hidden="false" customHeight="true" outlineLevel="0" collapsed="false"/>
    <row r="70" customFormat="false" ht="18.75" hidden="false" customHeight="true" outlineLevel="0" collapsed="false"/>
    <row r="71" customFormat="false" ht="18.75" hidden="false" customHeight="true" outlineLevel="0" collapsed="false"/>
    <row r="72" customFormat="false" ht="18.75" hidden="false" customHeight="true" outlineLevel="0" collapsed="false"/>
    <row r="73" customFormat="false" ht="18.75" hidden="false" customHeight="true" outlineLevel="0" collapsed="false"/>
    <row r="74" customFormat="false" ht="18.75" hidden="false" customHeight="true" outlineLevel="0" collapsed="false"/>
    <row r="75" customFormat="false" ht="18.75" hidden="false" customHeight="true" outlineLevel="0" collapsed="false"/>
    <row r="76" customFormat="false" ht="18.75" hidden="false" customHeight="true" outlineLevel="0" collapsed="false"/>
    <row r="77" customFormat="false" ht="18.75" hidden="false" customHeight="true" outlineLevel="0" collapsed="false"/>
    <row r="78" customFormat="false" ht="18.75" hidden="false" customHeight="true" outlineLevel="0" collapsed="false"/>
    <row r="79" customFormat="false" ht="18.75" hidden="false" customHeight="true" outlineLevel="0" collapsed="false"/>
    <row r="80" customFormat="false" ht="18.75" hidden="false" customHeight="true" outlineLevel="0" collapsed="false"/>
    <row r="81" customFormat="false" ht="18.75" hidden="false" customHeight="true" outlineLevel="0" collapsed="false"/>
    <row r="82" customFormat="false" ht="18.75" hidden="false" customHeight="true" outlineLevel="0" collapsed="false"/>
    <row r="83" customFormat="false" ht="18.75" hidden="false" customHeight="true" outlineLevel="0" collapsed="false"/>
    <row r="84" customFormat="false" ht="18.75" hidden="false" customHeight="true" outlineLevel="0" collapsed="false"/>
    <row r="85" customFormat="false" ht="18.75" hidden="false" customHeight="true" outlineLevel="0" collapsed="false"/>
    <row r="86" customFormat="false" ht="18.75" hidden="false" customHeight="true" outlineLevel="0" collapsed="false"/>
    <row r="87" customFormat="false" ht="18.75" hidden="false" customHeight="true" outlineLevel="0" collapsed="false"/>
    <row r="88" customFormat="false" ht="18.75" hidden="false" customHeight="true" outlineLevel="0" collapsed="false"/>
    <row r="89" customFormat="false" ht="18.75" hidden="false" customHeight="true" outlineLevel="0" collapsed="false"/>
    <row r="90" customFormat="false" ht="18.75" hidden="false" customHeight="true" outlineLevel="0" collapsed="false"/>
    <row r="91" customFormat="false" ht="18.75" hidden="false" customHeight="true" outlineLevel="0" collapsed="false"/>
    <row r="92" customFormat="false" ht="18.75" hidden="false" customHeight="true" outlineLevel="0" collapsed="false"/>
    <row r="93" customFormat="false" ht="18.75" hidden="false" customHeight="true" outlineLevel="0" collapsed="false"/>
    <row r="94" customFormat="false" ht="18.75" hidden="false" customHeight="true" outlineLevel="0" collapsed="false"/>
    <row r="95" customFormat="false" ht="18.75" hidden="false" customHeight="true" outlineLevel="0" collapsed="false"/>
    <row r="96" customFormat="false" ht="18.75" hidden="false" customHeight="true" outlineLevel="0" collapsed="false"/>
    <row r="97" customFormat="false" ht="18.75" hidden="false" customHeight="true" outlineLevel="0" collapsed="false"/>
    <row r="98" customFormat="false" ht="18.75" hidden="false" customHeight="true" outlineLevel="0" collapsed="false"/>
    <row r="99" customFormat="false" ht="18.75" hidden="false" customHeight="true" outlineLevel="0" collapsed="false"/>
    <row r="100" customFormat="false" ht="18.75" hidden="false" customHeight="true" outlineLevel="0" collapsed="false"/>
    <row r="101" customFormat="false" ht="18.75" hidden="false" customHeight="true" outlineLevel="0" collapsed="false"/>
    <row r="102" customFormat="false" ht="18.75" hidden="false" customHeight="true" outlineLevel="0" collapsed="false"/>
    <row r="103" customFormat="false" ht="18.75" hidden="false" customHeight="true" outlineLevel="0" collapsed="false"/>
    <row r="104" customFormat="false" ht="18.75" hidden="false" customHeight="true" outlineLevel="0" collapsed="false"/>
    <row r="105" customFormat="false" ht="18.75" hidden="false" customHeight="true" outlineLevel="0" collapsed="false"/>
    <row r="106" customFormat="false" ht="18.75" hidden="false" customHeight="true" outlineLevel="0" collapsed="false"/>
    <row r="107" customFormat="false" ht="18.75" hidden="false" customHeight="true" outlineLevel="0" collapsed="false"/>
    <row r="108" customFormat="false" ht="18.75" hidden="false" customHeight="true" outlineLevel="0" collapsed="false"/>
  </sheetData>
  <mergeCells count="1">
    <mergeCell ref="F4:K5"/>
  </mergeCells>
  <printOptions headings="false" gridLines="false" gridLinesSet="true" horizontalCentered="false" verticalCentered="false"/>
  <pageMargins left="0.708333333333333" right="0.708333333333333" top="0.747916666666667" bottom="0.35416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O124"/>
  <sheetViews>
    <sheetView showFormulas="false" showGridLines="false" showRowColHeaders="true" showZeros="true" rightToLeft="false" tabSelected="false" showOutlineSymbols="true" defaultGridColor="true" view="pageBreakPreview" topLeftCell="A3" colorId="64" zoomScale="100" zoomScaleNormal="55" zoomScalePageLayoutView="100" workbookViewId="0">
      <selection pane="topLeft" activeCell="A3" activeCellId="0" sqref="A3"/>
    </sheetView>
  </sheetViews>
  <sheetFormatPr defaultColWidth="4.50390625" defaultRowHeight="14.25" zeroHeight="false" outlineLevelRow="0" outlineLevelCol="0"/>
  <cols>
    <col collapsed="false" customWidth="true" hidden="false" outlineLevel="0" max="1" min="1" style="1" width="0.89"/>
    <col collapsed="false" customWidth="true" hidden="false" outlineLevel="0" max="2" min="2" style="1" width="5.68"/>
    <col collapsed="false" customWidth="true" hidden="false" outlineLevel="0" max="4" min="3" style="1" width="8.11"/>
    <col collapsed="false" customWidth="true" hidden="true" outlineLevel="0" max="8" min="5" style="1" width="3.2"/>
    <col collapsed="false" customWidth="true" hidden="false" outlineLevel="0" max="10" min="9" style="1" width="3.2"/>
    <col collapsed="false" customWidth="true" hidden="false" outlineLevel="0" max="62" min="11" style="1" width="5.68"/>
    <col collapsed="false" customWidth="true" hidden="false" outlineLevel="0" max="63" min="63" style="1" width="1.1"/>
    <col collapsed="false" customWidth="false" hidden="false" outlineLevel="0" max="1024" min="64" style="1" width="4.5"/>
  </cols>
  <sheetData>
    <row r="1" s="2" customFormat="true" ht="20.25" hidden="false" customHeight="true" outlineLevel="0" collapsed="false">
      <c r="C1" s="3" t="s">
        <v>0</v>
      </c>
      <c r="D1" s="3"/>
      <c r="E1" s="3"/>
      <c r="F1" s="3"/>
      <c r="G1" s="3"/>
      <c r="H1" s="3"/>
      <c r="I1" s="3"/>
      <c r="J1" s="3"/>
      <c r="M1" s="4" t="s">
        <v>1</v>
      </c>
      <c r="P1" s="3"/>
      <c r="Q1" s="3"/>
      <c r="R1" s="3"/>
      <c r="S1" s="3"/>
      <c r="T1" s="3"/>
      <c r="U1" s="3"/>
      <c r="V1" s="3"/>
      <c r="W1" s="3"/>
      <c r="AS1" s="5" t="s">
        <v>2</v>
      </c>
      <c r="AT1" s="6" t="s">
        <v>316</v>
      </c>
      <c r="AU1" s="6"/>
      <c r="AV1" s="6"/>
      <c r="AW1" s="6"/>
      <c r="AX1" s="6"/>
      <c r="AY1" s="6"/>
      <c r="AZ1" s="6"/>
      <c r="BA1" s="6"/>
      <c r="BB1" s="6"/>
      <c r="BC1" s="6"/>
      <c r="BD1" s="6"/>
      <c r="BE1" s="6"/>
      <c r="BF1" s="6"/>
      <c r="BG1" s="6"/>
      <c r="BH1" s="6"/>
      <c r="BI1" s="6"/>
      <c r="BJ1" s="5" t="s">
        <v>4</v>
      </c>
    </row>
    <row r="2" s="7" customFormat="true" ht="20.25" hidden="false" customHeight="true" outlineLevel="0" collapsed="false">
      <c r="J2" s="4"/>
      <c r="M2" s="4"/>
      <c r="N2" s="4"/>
      <c r="P2" s="5"/>
      <c r="Q2" s="5"/>
      <c r="R2" s="5"/>
      <c r="S2" s="5"/>
      <c r="T2" s="5"/>
      <c r="U2" s="5"/>
      <c r="V2" s="5"/>
      <c r="W2" s="5"/>
      <c r="AB2" s="5" t="s">
        <v>5</v>
      </c>
      <c r="AC2" s="8" t="n">
        <v>6</v>
      </c>
      <c r="AD2" s="8"/>
      <c r="AE2" s="5" t="s">
        <v>6</v>
      </c>
      <c r="AF2" s="9" t="n">
        <f aca="false">IF(AC2=0,"",YEAR(DATE(2018+AC2,1,1)))</f>
        <v>2024</v>
      </c>
      <c r="AG2" s="9"/>
      <c r="AH2" s="7" t="s">
        <v>7</v>
      </c>
      <c r="AI2" s="7" t="s">
        <v>8</v>
      </c>
      <c r="AJ2" s="8" t="n">
        <v>4</v>
      </c>
      <c r="AK2" s="8"/>
      <c r="AL2" s="7" t="s">
        <v>9</v>
      </c>
      <c r="AS2" s="5" t="s">
        <v>10</v>
      </c>
      <c r="AT2" s="8" t="s">
        <v>11</v>
      </c>
      <c r="AU2" s="8"/>
      <c r="AV2" s="8"/>
      <c r="AW2" s="8"/>
      <c r="AX2" s="8"/>
      <c r="AY2" s="8"/>
      <c r="AZ2" s="8"/>
      <c r="BA2" s="8"/>
      <c r="BB2" s="8"/>
      <c r="BC2" s="8"/>
      <c r="BD2" s="8"/>
      <c r="BE2" s="8"/>
      <c r="BF2" s="8"/>
      <c r="BG2" s="8"/>
      <c r="BH2" s="8"/>
      <c r="BI2" s="8"/>
      <c r="BJ2" s="5" t="s">
        <v>4</v>
      </c>
      <c r="BK2" s="5"/>
      <c r="BL2" s="5"/>
      <c r="BM2" s="5"/>
    </row>
    <row r="3" s="7" customFormat="true" ht="20.25" hidden="false" customHeight="true" outlineLevel="0" collapsed="false">
      <c r="J3" s="4"/>
      <c r="M3" s="4"/>
      <c r="O3" s="5"/>
      <c r="P3" s="5"/>
      <c r="Q3" s="5"/>
      <c r="R3" s="5"/>
      <c r="S3" s="5"/>
      <c r="T3" s="5"/>
      <c r="U3" s="5"/>
      <c r="AC3" s="12"/>
      <c r="AD3" s="12"/>
      <c r="AE3" s="12"/>
      <c r="AF3" s="13"/>
      <c r="AG3" s="12"/>
      <c r="BD3" s="191" t="s">
        <v>12</v>
      </c>
      <c r="BE3" s="15" t="s">
        <v>13</v>
      </c>
      <c r="BF3" s="15"/>
      <c r="BG3" s="15"/>
      <c r="BH3" s="15"/>
      <c r="BI3" s="5"/>
    </row>
    <row r="4" s="7" customFormat="true" ht="20.25" hidden="false" customHeight="true" outlineLevel="0" collapsed="false">
      <c r="J4" s="4"/>
      <c r="M4" s="4"/>
      <c r="O4" s="5"/>
      <c r="P4" s="5"/>
      <c r="Q4" s="5"/>
      <c r="R4" s="5"/>
      <c r="S4" s="5"/>
      <c r="T4" s="5"/>
      <c r="U4" s="5"/>
      <c r="AC4" s="12"/>
      <c r="AD4" s="12"/>
      <c r="AE4" s="12"/>
      <c r="AF4" s="13"/>
      <c r="AG4" s="12"/>
      <c r="BD4" s="191" t="s">
        <v>14</v>
      </c>
      <c r="BE4" s="15" t="s">
        <v>15</v>
      </c>
      <c r="BF4" s="15"/>
      <c r="BG4" s="15"/>
      <c r="BH4" s="15"/>
      <c r="BI4" s="5"/>
    </row>
    <row r="5" s="7" customFormat="true" ht="9" hidden="false" customHeight="true" outlineLevel="0" collapsed="false">
      <c r="J5" s="4"/>
      <c r="M5" s="4"/>
      <c r="O5" s="5"/>
      <c r="P5" s="5"/>
      <c r="Q5" s="5"/>
      <c r="R5" s="5"/>
      <c r="S5" s="5"/>
      <c r="T5" s="5"/>
      <c r="U5" s="5"/>
      <c r="AC5" s="192"/>
      <c r="AD5" s="192"/>
      <c r="AJ5" s="2"/>
      <c r="AK5" s="2"/>
      <c r="AL5" s="2"/>
      <c r="AM5" s="2"/>
      <c r="AN5" s="2"/>
      <c r="AO5" s="2"/>
      <c r="AP5" s="2"/>
      <c r="AQ5" s="2"/>
      <c r="AR5" s="2"/>
      <c r="AS5" s="2"/>
      <c r="AT5" s="2"/>
      <c r="AU5" s="2"/>
      <c r="AV5" s="2"/>
      <c r="AW5" s="2"/>
      <c r="AX5" s="2"/>
      <c r="AY5" s="2"/>
      <c r="AZ5" s="2"/>
      <c r="BA5" s="2"/>
      <c r="BB5" s="2"/>
      <c r="BC5" s="2"/>
      <c r="BD5" s="2"/>
      <c r="BE5" s="2"/>
      <c r="BF5" s="2"/>
      <c r="BG5" s="2"/>
      <c r="BH5" s="24"/>
      <c r="BI5" s="24"/>
    </row>
    <row r="6" s="7" customFormat="true" ht="21" hidden="false" customHeight="true" outlineLevel="0" collapsed="false">
      <c r="B6" s="3"/>
      <c r="C6" s="2"/>
      <c r="D6" s="2"/>
      <c r="E6" s="2"/>
      <c r="F6" s="2"/>
      <c r="G6" s="2"/>
      <c r="H6" s="2"/>
      <c r="I6" s="2"/>
      <c r="J6" s="2"/>
      <c r="K6" s="195"/>
      <c r="L6" s="195"/>
      <c r="M6" s="195"/>
      <c r="N6" s="194"/>
      <c r="O6" s="195"/>
      <c r="P6" s="195"/>
      <c r="Q6" s="195"/>
      <c r="AJ6" s="2"/>
      <c r="AK6" s="2"/>
      <c r="AL6" s="2"/>
      <c r="AM6" s="2"/>
      <c r="AN6" s="2"/>
      <c r="AO6" s="2" t="s">
        <v>16</v>
      </c>
      <c r="AP6" s="2"/>
      <c r="AQ6" s="2"/>
      <c r="AR6" s="2"/>
      <c r="AS6" s="2"/>
      <c r="AT6" s="2"/>
      <c r="AU6" s="2"/>
      <c r="AW6" s="191"/>
      <c r="AX6" s="191"/>
      <c r="AY6" s="30"/>
      <c r="AZ6" s="2"/>
      <c r="BA6" s="31" t="n">
        <v>40</v>
      </c>
      <c r="BB6" s="31"/>
      <c r="BC6" s="30" t="s">
        <v>17</v>
      </c>
      <c r="BD6" s="2"/>
      <c r="BE6" s="31" t="n">
        <v>160</v>
      </c>
      <c r="BF6" s="31"/>
      <c r="BG6" s="30" t="s">
        <v>18</v>
      </c>
      <c r="BH6" s="2"/>
      <c r="BI6" s="24"/>
    </row>
    <row r="7" s="7" customFormat="true" ht="5.25" hidden="false" customHeight="true" outlineLevel="0" collapsed="false">
      <c r="B7" s="3"/>
      <c r="C7" s="193"/>
      <c r="D7" s="193"/>
      <c r="E7" s="193"/>
      <c r="F7" s="193"/>
      <c r="G7" s="193"/>
      <c r="H7" s="193"/>
      <c r="I7" s="193"/>
      <c r="J7" s="195"/>
      <c r="K7" s="195"/>
      <c r="L7" s="195"/>
      <c r="M7" s="194"/>
      <c r="N7" s="195"/>
      <c r="O7" s="195"/>
      <c r="P7" s="195"/>
      <c r="Q7" s="195"/>
      <c r="AJ7" s="2"/>
      <c r="AK7" s="2"/>
      <c r="AL7" s="2"/>
      <c r="AM7" s="2"/>
      <c r="AN7" s="2"/>
      <c r="AO7" s="2"/>
      <c r="AP7" s="2"/>
      <c r="AQ7" s="2"/>
      <c r="AR7" s="2"/>
      <c r="AS7" s="2"/>
      <c r="AT7" s="2"/>
      <c r="AU7" s="2"/>
      <c r="AV7" s="2"/>
      <c r="AW7" s="2"/>
      <c r="AX7" s="2"/>
      <c r="AY7" s="2"/>
      <c r="AZ7" s="2"/>
      <c r="BA7" s="2"/>
      <c r="BB7" s="2"/>
      <c r="BC7" s="2"/>
      <c r="BD7" s="2"/>
      <c r="BE7" s="2"/>
      <c r="BF7" s="2"/>
      <c r="BG7" s="2"/>
      <c r="BH7" s="24"/>
      <c r="BI7" s="24"/>
    </row>
    <row r="8" s="7" customFormat="true" ht="21" hidden="false" customHeight="true" outlineLevel="0" collapsed="false">
      <c r="B8" s="198"/>
      <c r="C8" s="194"/>
      <c r="D8" s="194"/>
      <c r="E8" s="194"/>
      <c r="F8" s="194"/>
      <c r="G8" s="194"/>
      <c r="H8" s="194"/>
      <c r="I8" s="194"/>
      <c r="J8" s="195"/>
      <c r="K8" s="195"/>
      <c r="L8" s="195"/>
      <c r="M8" s="194"/>
      <c r="N8" s="195"/>
      <c r="O8" s="195"/>
      <c r="P8" s="195"/>
      <c r="Q8" s="195"/>
      <c r="AJ8" s="200"/>
      <c r="AK8" s="200"/>
      <c r="AL8" s="200"/>
      <c r="AM8" s="2"/>
      <c r="AN8" s="24"/>
      <c r="AO8" s="199"/>
      <c r="AP8" s="199"/>
      <c r="AQ8" s="3"/>
      <c r="AR8" s="191"/>
      <c r="AS8" s="191"/>
      <c r="AT8" s="191"/>
      <c r="AU8" s="201"/>
      <c r="AV8" s="201"/>
      <c r="AW8" s="2"/>
      <c r="AX8" s="191"/>
      <c r="AY8" s="191"/>
      <c r="AZ8" s="194"/>
      <c r="BA8" s="2"/>
      <c r="BB8" s="2" t="s">
        <v>19</v>
      </c>
      <c r="BC8" s="2"/>
      <c r="BD8" s="2"/>
      <c r="BE8" s="203" t="n">
        <f aca="false">DAY(EOMONTH(DATE(AF2,AJ2,1),0))</f>
        <v>30</v>
      </c>
      <c r="BF8" s="203"/>
      <c r="BG8" s="2" t="s">
        <v>20</v>
      </c>
      <c r="BH8" s="2"/>
      <c r="BI8" s="2"/>
      <c r="BM8" s="5"/>
      <c r="BN8" s="5"/>
      <c r="BO8" s="5"/>
    </row>
    <row r="9" s="7" customFormat="true" ht="5.25" hidden="false" customHeight="true" outlineLevel="0" collapsed="false">
      <c r="B9" s="198"/>
      <c r="C9" s="194"/>
      <c r="D9" s="194"/>
      <c r="E9" s="194"/>
      <c r="F9" s="194"/>
      <c r="G9" s="194"/>
      <c r="H9" s="194"/>
      <c r="I9" s="194"/>
      <c r="J9" s="195"/>
      <c r="K9" s="195"/>
      <c r="L9" s="195"/>
      <c r="M9" s="194"/>
      <c r="N9" s="195"/>
      <c r="O9" s="195"/>
      <c r="P9" s="195"/>
      <c r="Q9" s="195"/>
      <c r="AJ9" s="200"/>
      <c r="AK9" s="200"/>
      <c r="AL9" s="200"/>
      <c r="AM9" s="2"/>
      <c r="AN9" s="24"/>
      <c r="AO9" s="199"/>
      <c r="AP9" s="199"/>
      <c r="AQ9" s="3"/>
      <c r="AR9" s="191"/>
      <c r="AS9" s="191"/>
      <c r="AT9" s="191"/>
      <c r="AU9" s="201"/>
      <c r="AV9" s="201"/>
      <c r="AW9" s="2"/>
      <c r="AX9" s="191"/>
      <c r="AY9" s="191"/>
      <c r="AZ9" s="194"/>
      <c r="BA9" s="2"/>
      <c r="BB9" s="2"/>
      <c r="BC9" s="2"/>
      <c r="BD9" s="2"/>
      <c r="BE9" s="194"/>
      <c r="BF9" s="194"/>
      <c r="BG9" s="2"/>
      <c r="BH9" s="2"/>
      <c r="BI9" s="2"/>
      <c r="BM9" s="5"/>
      <c r="BN9" s="5"/>
      <c r="BO9" s="5"/>
    </row>
    <row r="10" s="7" customFormat="true" ht="21" hidden="false" customHeight="true" outlineLevel="0" collapsed="false">
      <c r="B10" s="198"/>
      <c r="C10" s="194"/>
      <c r="D10" s="194"/>
      <c r="E10" s="194"/>
      <c r="F10" s="194"/>
      <c r="G10" s="194"/>
      <c r="H10" s="194"/>
      <c r="I10" s="194"/>
      <c r="J10" s="195"/>
      <c r="K10" s="195"/>
      <c r="L10" s="195"/>
      <c r="M10" s="194"/>
      <c r="N10" s="195"/>
      <c r="O10" s="195"/>
      <c r="P10" s="195"/>
      <c r="Q10" s="195"/>
      <c r="AJ10" s="200"/>
      <c r="AK10" s="200"/>
      <c r="AL10" s="200"/>
      <c r="AM10" s="2"/>
      <c r="AN10" s="24"/>
      <c r="AO10" s="199"/>
      <c r="AP10" s="199"/>
      <c r="AQ10" s="2" t="s">
        <v>317</v>
      </c>
      <c r="AR10" s="191"/>
      <c r="AS10" s="2"/>
      <c r="AT10" s="2"/>
      <c r="AU10" s="2"/>
      <c r="AV10" s="2"/>
      <c r="AW10" s="2"/>
      <c r="AX10" s="193"/>
      <c r="AY10" s="193"/>
      <c r="AZ10" s="193"/>
      <c r="BA10" s="2"/>
      <c r="BB10" s="2"/>
      <c r="BC10" s="24" t="s">
        <v>192</v>
      </c>
      <c r="BD10" s="2"/>
      <c r="BE10" s="31"/>
      <c r="BF10" s="31"/>
      <c r="BG10" s="30" t="s">
        <v>193</v>
      </c>
      <c r="BH10" s="2"/>
      <c r="BI10" s="2"/>
      <c r="BM10" s="5"/>
      <c r="BN10" s="5"/>
      <c r="BO10" s="5"/>
    </row>
    <row r="11" customFormat="false" ht="5.25" hidden="false" customHeight="true" outlineLevel="0" collapsed="false">
      <c r="C11" s="42"/>
      <c r="D11" s="42"/>
      <c r="E11" s="42"/>
      <c r="F11" s="42"/>
      <c r="G11" s="42"/>
      <c r="H11" s="42"/>
      <c r="I11" s="42"/>
      <c r="J11" s="42"/>
      <c r="AC11" s="42"/>
      <c r="AT11" s="42"/>
      <c r="BK11" s="43"/>
      <c r="BL11" s="43"/>
      <c r="BM11" s="43"/>
    </row>
    <row r="12" customFormat="false" ht="21" hidden="false" customHeight="true" outlineLevel="0" collapsed="false">
      <c r="B12" s="44" t="s">
        <v>21</v>
      </c>
      <c r="C12" s="45" t="s">
        <v>272</v>
      </c>
      <c r="D12" s="45"/>
      <c r="E12" s="46"/>
      <c r="F12" s="47"/>
      <c r="G12" s="46"/>
      <c r="H12" s="47"/>
      <c r="I12" s="48" t="s">
        <v>273</v>
      </c>
      <c r="J12" s="48"/>
      <c r="K12" s="49" t="s">
        <v>274</v>
      </c>
      <c r="L12" s="49"/>
      <c r="M12" s="49"/>
      <c r="N12" s="49"/>
      <c r="O12" s="49" t="s">
        <v>275</v>
      </c>
      <c r="P12" s="49"/>
      <c r="Q12" s="49"/>
      <c r="R12" s="49"/>
      <c r="S12" s="49"/>
      <c r="T12" s="50"/>
      <c r="U12" s="50"/>
      <c r="V12" s="51"/>
      <c r="W12" s="52" t="s">
        <v>276</v>
      </c>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3" t="str">
        <f aca="false">IF(BE3="４週","(10)1～4週目の勤務時間数合計","(10)1か月の勤務時間数　合計")</f>
        <v>(10)1～4週目の勤務時間数合計</v>
      </c>
      <c r="BC12" s="53"/>
      <c r="BD12" s="54" t="s">
        <v>277</v>
      </c>
      <c r="BE12" s="54"/>
      <c r="BF12" s="55" t="s">
        <v>278</v>
      </c>
      <c r="BG12" s="55"/>
      <c r="BH12" s="55"/>
      <c r="BI12" s="55"/>
      <c r="BJ12" s="55"/>
    </row>
    <row r="13" customFormat="false" ht="20.25" hidden="false" customHeight="true" outlineLevel="0" collapsed="false">
      <c r="B13" s="44"/>
      <c r="C13" s="45"/>
      <c r="D13" s="45"/>
      <c r="E13" s="56"/>
      <c r="F13" s="57"/>
      <c r="G13" s="56"/>
      <c r="H13" s="57"/>
      <c r="I13" s="48"/>
      <c r="J13" s="48"/>
      <c r="K13" s="49"/>
      <c r="L13" s="49"/>
      <c r="M13" s="49"/>
      <c r="N13" s="49"/>
      <c r="O13" s="49"/>
      <c r="P13" s="49"/>
      <c r="Q13" s="49"/>
      <c r="R13" s="49"/>
      <c r="S13" s="49"/>
      <c r="T13" s="438"/>
      <c r="U13" s="438"/>
      <c r="V13" s="59"/>
      <c r="W13" s="60" t="s">
        <v>29</v>
      </c>
      <c r="X13" s="60"/>
      <c r="Y13" s="60"/>
      <c r="Z13" s="60"/>
      <c r="AA13" s="60"/>
      <c r="AB13" s="60"/>
      <c r="AC13" s="60"/>
      <c r="AD13" s="61" t="s">
        <v>30</v>
      </c>
      <c r="AE13" s="61"/>
      <c r="AF13" s="61"/>
      <c r="AG13" s="61"/>
      <c r="AH13" s="61"/>
      <c r="AI13" s="61"/>
      <c r="AJ13" s="61"/>
      <c r="AK13" s="61" t="s">
        <v>31</v>
      </c>
      <c r="AL13" s="61"/>
      <c r="AM13" s="61"/>
      <c r="AN13" s="61"/>
      <c r="AO13" s="61"/>
      <c r="AP13" s="61"/>
      <c r="AQ13" s="61"/>
      <c r="AR13" s="61" t="s">
        <v>32</v>
      </c>
      <c r="AS13" s="61"/>
      <c r="AT13" s="61"/>
      <c r="AU13" s="61"/>
      <c r="AV13" s="61"/>
      <c r="AW13" s="61"/>
      <c r="AX13" s="61"/>
      <c r="AY13" s="62" t="s">
        <v>33</v>
      </c>
      <c r="AZ13" s="62"/>
      <c r="BA13" s="62"/>
      <c r="BB13" s="53"/>
      <c r="BC13" s="53"/>
      <c r="BD13" s="54"/>
      <c r="BE13" s="54"/>
      <c r="BF13" s="55"/>
      <c r="BG13" s="55"/>
      <c r="BH13" s="55"/>
      <c r="BI13" s="55"/>
      <c r="BJ13" s="55"/>
    </row>
    <row r="14" customFormat="false" ht="20.25" hidden="false" customHeight="true" outlineLevel="0" collapsed="false">
      <c r="B14" s="44"/>
      <c r="C14" s="45"/>
      <c r="D14" s="45"/>
      <c r="E14" s="56"/>
      <c r="F14" s="57"/>
      <c r="G14" s="56"/>
      <c r="H14" s="57"/>
      <c r="I14" s="48"/>
      <c r="J14" s="48"/>
      <c r="K14" s="49"/>
      <c r="L14" s="49"/>
      <c r="M14" s="49"/>
      <c r="N14" s="49"/>
      <c r="O14" s="49"/>
      <c r="P14" s="49"/>
      <c r="Q14" s="49"/>
      <c r="R14" s="49"/>
      <c r="S14" s="49"/>
      <c r="T14" s="438"/>
      <c r="U14" s="438"/>
      <c r="V14" s="59"/>
      <c r="W14" s="63" t="n">
        <v>1</v>
      </c>
      <c r="X14" s="64" t="n">
        <v>2</v>
      </c>
      <c r="Y14" s="64" t="n">
        <v>3</v>
      </c>
      <c r="Z14" s="64" t="n">
        <v>4</v>
      </c>
      <c r="AA14" s="64" t="n">
        <v>5</v>
      </c>
      <c r="AB14" s="64" t="n">
        <v>6</v>
      </c>
      <c r="AC14" s="65" t="n">
        <v>7</v>
      </c>
      <c r="AD14" s="66" t="n">
        <v>8</v>
      </c>
      <c r="AE14" s="64" t="n">
        <v>9</v>
      </c>
      <c r="AF14" s="64" t="n">
        <v>10</v>
      </c>
      <c r="AG14" s="64" t="n">
        <v>11</v>
      </c>
      <c r="AH14" s="64" t="n">
        <v>12</v>
      </c>
      <c r="AI14" s="64" t="n">
        <v>13</v>
      </c>
      <c r="AJ14" s="65" t="n">
        <v>14</v>
      </c>
      <c r="AK14" s="63" t="n">
        <v>15</v>
      </c>
      <c r="AL14" s="64" t="n">
        <v>16</v>
      </c>
      <c r="AM14" s="64" t="n">
        <v>17</v>
      </c>
      <c r="AN14" s="64" t="n">
        <v>18</v>
      </c>
      <c r="AO14" s="64" t="n">
        <v>19</v>
      </c>
      <c r="AP14" s="64" t="n">
        <v>20</v>
      </c>
      <c r="AQ14" s="65" t="n">
        <v>21</v>
      </c>
      <c r="AR14" s="66" t="n">
        <v>22</v>
      </c>
      <c r="AS14" s="64" t="n">
        <v>23</v>
      </c>
      <c r="AT14" s="64" t="n">
        <v>24</v>
      </c>
      <c r="AU14" s="64" t="n">
        <v>25</v>
      </c>
      <c r="AV14" s="64" t="n">
        <v>26</v>
      </c>
      <c r="AW14" s="64" t="n">
        <v>27</v>
      </c>
      <c r="AX14" s="65" t="n">
        <v>28</v>
      </c>
      <c r="AY14" s="66" t="str">
        <f aca="false">IF($BE$3="実績",IF(DAY(DATE($AF$2,$AJ$2,29))=29,29,""),"")</f>
        <v/>
      </c>
      <c r="AZ14" s="64" t="str">
        <f aca="false">IF($BE$3="実績",IF(DAY(DATE($AF$2,$AJ$2,30))=30,30,""),"")</f>
        <v/>
      </c>
      <c r="BA14" s="65" t="str">
        <f aca="false">IF($BE$3="実績",IF(DAY(DATE($AF$2,$AJ$2,31))=31,31,""),"")</f>
        <v/>
      </c>
      <c r="BB14" s="53"/>
      <c r="BC14" s="53"/>
      <c r="BD14" s="54"/>
      <c r="BE14" s="54"/>
      <c r="BF14" s="55"/>
      <c r="BG14" s="55"/>
      <c r="BH14" s="55"/>
      <c r="BI14" s="55"/>
      <c r="BJ14" s="55"/>
    </row>
    <row r="15" customFormat="false" ht="20.25" hidden="true" customHeight="true" outlineLevel="0" collapsed="false">
      <c r="B15" s="44"/>
      <c r="C15" s="45"/>
      <c r="D15" s="45"/>
      <c r="E15" s="56"/>
      <c r="F15" s="57"/>
      <c r="G15" s="56"/>
      <c r="H15" s="57"/>
      <c r="I15" s="48"/>
      <c r="J15" s="48"/>
      <c r="K15" s="49"/>
      <c r="L15" s="49"/>
      <c r="M15" s="49"/>
      <c r="N15" s="49"/>
      <c r="O15" s="49"/>
      <c r="P15" s="49"/>
      <c r="Q15" s="49"/>
      <c r="R15" s="49"/>
      <c r="S15" s="49"/>
      <c r="T15" s="438"/>
      <c r="U15" s="438"/>
      <c r="V15" s="59"/>
      <c r="W15" s="63" t="n">
        <f aca="false">WEEKDAY(DATE($AF$2,$AJ$2,1))</f>
        <v>2</v>
      </c>
      <c r="X15" s="64" t="n">
        <f aca="false">WEEKDAY(DATE($AF$2,$AJ$2,2))</f>
        <v>3</v>
      </c>
      <c r="Y15" s="64" t="n">
        <f aca="false">WEEKDAY(DATE($AF$2,$AJ$2,3))</f>
        <v>4</v>
      </c>
      <c r="Z15" s="64" t="n">
        <f aca="false">WEEKDAY(DATE($AF$2,$AJ$2,4))</f>
        <v>5</v>
      </c>
      <c r="AA15" s="64" t="n">
        <f aca="false">WEEKDAY(DATE($AF$2,$AJ$2,5))</f>
        <v>6</v>
      </c>
      <c r="AB15" s="64" t="n">
        <f aca="false">WEEKDAY(DATE($AF$2,$AJ$2,6))</f>
        <v>7</v>
      </c>
      <c r="AC15" s="65" t="n">
        <f aca="false">WEEKDAY(DATE($AF$2,$AJ$2,7))</f>
        <v>1</v>
      </c>
      <c r="AD15" s="66" t="n">
        <f aca="false">WEEKDAY(DATE($AF$2,$AJ$2,8))</f>
        <v>2</v>
      </c>
      <c r="AE15" s="64" t="n">
        <f aca="false">WEEKDAY(DATE($AF$2,$AJ$2,9))</f>
        <v>3</v>
      </c>
      <c r="AF15" s="64" t="n">
        <f aca="false">WEEKDAY(DATE($AF$2,$AJ$2,10))</f>
        <v>4</v>
      </c>
      <c r="AG15" s="64" t="n">
        <f aca="false">WEEKDAY(DATE($AF$2,$AJ$2,11))</f>
        <v>5</v>
      </c>
      <c r="AH15" s="64" t="n">
        <f aca="false">WEEKDAY(DATE($AF$2,$AJ$2,12))</f>
        <v>6</v>
      </c>
      <c r="AI15" s="64" t="n">
        <f aca="false">WEEKDAY(DATE($AF$2,$AJ$2,13))</f>
        <v>7</v>
      </c>
      <c r="AJ15" s="65" t="n">
        <f aca="false">WEEKDAY(DATE($AF$2,$AJ$2,14))</f>
        <v>1</v>
      </c>
      <c r="AK15" s="66" t="n">
        <f aca="false">WEEKDAY(DATE($AF$2,$AJ$2,15))</f>
        <v>2</v>
      </c>
      <c r="AL15" s="64" t="n">
        <f aca="false">WEEKDAY(DATE($AF$2,$AJ$2,16))</f>
        <v>3</v>
      </c>
      <c r="AM15" s="64" t="n">
        <f aca="false">WEEKDAY(DATE($AF$2,$AJ$2,17))</f>
        <v>4</v>
      </c>
      <c r="AN15" s="64" t="n">
        <f aca="false">WEEKDAY(DATE($AF$2,$AJ$2,18))</f>
        <v>5</v>
      </c>
      <c r="AO15" s="64" t="n">
        <f aca="false">WEEKDAY(DATE($AF$2,$AJ$2,19))</f>
        <v>6</v>
      </c>
      <c r="AP15" s="64" t="n">
        <f aca="false">WEEKDAY(DATE($AF$2,$AJ$2,20))</f>
        <v>7</v>
      </c>
      <c r="AQ15" s="65" t="n">
        <f aca="false">WEEKDAY(DATE($AF$2,$AJ$2,21))</f>
        <v>1</v>
      </c>
      <c r="AR15" s="66" t="n">
        <f aca="false">WEEKDAY(DATE($AF$2,$AJ$2,22))</f>
        <v>2</v>
      </c>
      <c r="AS15" s="64" t="n">
        <f aca="false">WEEKDAY(DATE($AF$2,$AJ$2,23))</f>
        <v>3</v>
      </c>
      <c r="AT15" s="64" t="n">
        <f aca="false">WEEKDAY(DATE($AF$2,$AJ$2,24))</f>
        <v>4</v>
      </c>
      <c r="AU15" s="64" t="n">
        <f aca="false">WEEKDAY(DATE($AF$2,$AJ$2,25))</f>
        <v>5</v>
      </c>
      <c r="AV15" s="64" t="n">
        <f aca="false">WEEKDAY(DATE($AF$2,$AJ$2,26))</f>
        <v>6</v>
      </c>
      <c r="AW15" s="64" t="n">
        <f aca="false">WEEKDAY(DATE($AF$2,$AJ$2,27))</f>
        <v>7</v>
      </c>
      <c r="AX15" s="65" t="n">
        <f aca="false">WEEKDAY(DATE($AF$2,$AJ$2,28))</f>
        <v>1</v>
      </c>
      <c r="AY15" s="66" t="n">
        <f aca="false">IF(AY14=29,WEEKDAY(DATE($AF$2,$AJ$2,29)),0)</f>
        <v>0</v>
      </c>
      <c r="AZ15" s="64" t="n">
        <f aca="false">IF(AZ14=30,WEEKDAY(DATE($AF$2,$AJ$2,30)),0)</f>
        <v>0</v>
      </c>
      <c r="BA15" s="65" t="n">
        <f aca="false">IF(BA14=31,WEEKDAY(DATE($AF$2,$AJ$2,31)),0)</f>
        <v>0</v>
      </c>
      <c r="BB15" s="53"/>
      <c r="BC15" s="53"/>
      <c r="BD15" s="54"/>
      <c r="BE15" s="54"/>
      <c r="BF15" s="55"/>
      <c r="BG15" s="55"/>
      <c r="BH15" s="55"/>
      <c r="BI15" s="55"/>
      <c r="BJ15" s="55"/>
    </row>
    <row r="16" customFormat="false" ht="20.25" hidden="false" customHeight="true" outlineLevel="0" collapsed="false">
      <c r="B16" s="44"/>
      <c r="C16" s="45"/>
      <c r="D16" s="45"/>
      <c r="E16" s="67"/>
      <c r="F16" s="68"/>
      <c r="G16" s="67"/>
      <c r="H16" s="68"/>
      <c r="I16" s="48"/>
      <c r="J16" s="48"/>
      <c r="K16" s="49"/>
      <c r="L16" s="49"/>
      <c r="M16" s="49"/>
      <c r="N16" s="49"/>
      <c r="O16" s="49"/>
      <c r="P16" s="49"/>
      <c r="Q16" s="49"/>
      <c r="R16" s="49"/>
      <c r="S16" s="49"/>
      <c r="T16" s="69"/>
      <c r="U16" s="69"/>
      <c r="V16" s="70"/>
      <c r="W16" s="71" t="str">
        <f aca="false">IF(W15=1,"日",IF(W15=2,"月",IF(W15=3,"火",IF(W15=4,"水",IF(W15=5,"木",IF(W15=6,"金","土"))))))</f>
        <v>月</v>
      </c>
      <c r="X16" s="72" t="str">
        <f aca="false">IF(X15=1,"日",IF(X15=2,"月",IF(X15=3,"火",IF(X15=4,"水",IF(X15=5,"木",IF(X15=6,"金","土"))))))</f>
        <v>火</v>
      </c>
      <c r="Y16" s="72" t="str">
        <f aca="false">IF(Y15=1,"日",IF(Y15=2,"月",IF(Y15=3,"火",IF(Y15=4,"水",IF(Y15=5,"木",IF(Y15=6,"金","土"))))))</f>
        <v>水</v>
      </c>
      <c r="Z16" s="72" t="str">
        <f aca="false">IF(Z15=1,"日",IF(Z15=2,"月",IF(Z15=3,"火",IF(Z15=4,"水",IF(Z15=5,"木",IF(Z15=6,"金","土"))))))</f>
        <v>木</v>
      </c>
      <c r="AA16" s="72" t="str">
        <f aca="false">IF(AA15=1,"日",IF(AA15=2,"月",IF(AA15=3,"火",IF(AA15=4,"水",IF(AA15=5,"木",IF(AA15=6,"金","土"))))))</f>
        <v>金</v>
      </c>
      <c r="AB16" s="72" t="str">
        <f aca="false">IF(AB15=1,"日",IF(AB15=2,"月",IF(AB15=3,"火",IF(AB15=4,"水",IF(AB15=5,"木",IF(AB15=6,"金","土"))))))</f>
        <v>土</v>
      </c>
      <c r="AC16" s="73" t="str">
        <f aca="false">IF(AC15=1,"日",IF(AC15=2,"月",IF(AC15=3,"火",IF(AC15=4,"水",IF(AC15=5,"木",IF(AC15=6,"金","土"))))))</f>
        <v>日</v>
      </c>
      <c r="AD16" s="74" t="str">
        <f aca="false">IF(AD15=1,"日",IF(AD15=2,"月",IF(AD15=3,"火",IF(AD15=4,"水",IF(AD15=5,"木",IF(AD15=6,"金","土"))))))</f>
        <v>月</v>
      </c>
      <c r="AE16" s="72" t="str">
        <f aca="false">IF(AE15=1,"日",IF(AE15=2,"月",IF(AE15=3,"火",IF(AE15=4,"水",IF(AE15=5,"木",IF(AE15=6,"金","土"))))))</f>
        <v>火</v>
      </c>
      <c r="AF16" s="72" t="str">
        <f aca="false">IF(AF15=1,"日",IF(AF15=2,"月",IF(AF15=3,"火",IF(AF15=4,"水",IF(AF15=5,"木",IF(AF15=6,"金","土"))))))</f>
        <v>水</v>
      </c>
      <c r="AG16" s="72" t="str">
        <f aca="false">IF(AG15=1,"日",IF(AG15=2,"月",IF(AG15=3,"火",IF(AG15=4,"水",IF(AG15=5,"木",IF(AG15=6,"金","土"))))))</f>
        <v>木</v>
      </c>
      <c r="AH16" s="72" t="str">
        <f aca="false">IF(AH15=1,"日",IF(AH15=2,"月",IF(AH15=3,"火",IF(AH15=4,"水",IF(AH15=5,"木",IF(AH15=6,"金","土"))))))</f>
        <v>金</v>
      </c>
      <c r="AI16" s="72" t="str">
        <f aca="false">IF(AI15=1,"日",IF(AI15=2,"月",IF(AI15=3,"火",IF(AI15=4,"水",IF(AI15=5,"木",IF(AI15=6,"金","土"))))))</f>
        <v>土</v>
      </c>
      <c r="AJ16" s="73" t="str">
        <f aca="false">IF(AJ15=1,"日",IF(AJ15=2,"月",IF(AJ15=3,"火",IF(AJ15=4,"水",IF(AJ15=5,"木",IF(AJ15=6,"金","土"))))))</f>
        <v>日</v>
      </c>
      <c r="AK16" s="74" t="str">
        <f aca="false">IF(AK15=1,"日",IF(AK15=2,"月",IF(AK15=3,"火",IF(AK15=4,"水",IF(AK15=5,"木",IF(AK15=6,"金","土"))))))</f>
        <v>月</v>
      </c>
      <c r="AL16" s="72" t="str">
        <f aca="false">IF(AL15=1,"日",IF(AL15=2,"月",IF(AL15=3,"火",IF(AL15=4,"水",IF(AL15=5,"木",IF(AL15=6,"金","土"))))))</f>
        <v>火</v>
      </c>
      <c r="AM16" s="72" t="str">
        <f aca="false">IF(AM15=1,"日",IF(AM15=2,"月",IF(AM15=3,"火",IF(AM15=4,"水",IF(AM15=5,"木",IF(AM15=6,"金","土"))))))</f>
        <v>水</v>
      </c>
      <c r="AN16" s="72" t="str">
        <f aca="false">IF(AN15=1,"日",IF(AN15=2,"月",IF(AN15=3,"火",IF(AN15=4,"水",IF(AN15=5,"木",IF(AN15=6,"金","土"))))))</f>
        <v>木</v>
      </c>
      <c r="AO16" s="72" t="str">
        <f aca="false">IF(AO15=1,"日",IF(AO15=2,"月",IF(AO15=3,"火",IF(AO15=4,"水",IF(AO15=5,"木",IF(AO15=6,"金","土"))))))</f>
        <v>金</v>
      </c>
      <c r="AP16" s="72" t="str">
        <f aca="false">IF(AP15=1,"日",IF(AP15=2,"月",IF(AP15=3,"火",IF(AP15=4,"水",IF(AP15=5,"木",IF(AP15=6,"金","土"))))))</f>
        <v>土</v>
      </c>
      <c r="AQ16" s="73" t="str">
        <f aca="false">IF(AQ15=1,"日",IF(AQ15=2,"月",IF(AQ15=3,"火",IF(AQ15=4,"水",IF(AQ15=5,"木",IF(AQ15=6,"金","土"))))))</f>
        <v>日</v>
      </c>
      <c r="AR16" s="74" t="str">
        <f aca="false">IF(AR15=1,"日",IF(AR15=2,"月",IF(AR15=3,"火",IF(AR15=4,"水",IF(AR15=5,"木",IF(AR15=6,"金","土"))))))</f>
        <v>月</v>
      </c>
      <c r="AS16" s="72" t="str">
        <f aca="false">IF(AS15=1,"日",IF(AS15=2,"月",IF(AS15=3,"火",IF(AS15=4,"水",IF(AS15=5,"木",IF(AS15=6,"金","土"))))))</f>
        <v>火</v>
      </c>
      <c r="AT16" s="72" t="str">
        <f aca="false">IF(AT15=1,"日",IF(AT15=2,"月",IF(AT15=3,"火",IF(AT15=4,"水",IF(AT15=5,"木",IF(AT15=6,"金","土"))))))</f>
        <v>水</v>
      </c>
      <c r="AU16" s="72" t="str">
        <f aca="false">IF(AU15=1,"日",IF(AU15=2,"月",IF(AU15=3,"火",IF(AU15=4,"水",IF(AU15=5,"木",IF(AU15=6,"金","土"))))))</f>
        <v>木</v>
      </c>
      <c r="AV16" s="72" t="str">
        <f aca="false">IF(AV15=1,"日",IF(AV15=2,"月",IF(AV15=3,"火",IF(AV15=4,"水",IF(AV15=5,"木",IF(AV15=6,"金","土"))))))</f>
        <v>金</v>
      </c>
      <c r="AW16" s="72" t="str">
        <f aca="false">IF(AW15=1,"日",IF(AW15=2,"月",IF(AW15=3,"火",IF(AW15=4,"水",IF(AW15=5,"木",IF(AW15=6,"金","土"))))))</f>
        <v>土</v>
      </c>
      <c r="AX16" s="73" t="str">
        <f aca="false">IF(AX15=1,"日",IF(AX15=2,"月",IF(AX15=3,"火",IF(AX15=4,"水",IF(AX15=5,"木",IF(AX15=6,"金","土"))))))</f>
        <v>日</v>
      </c>
      <c r="AY16" s="72" t="str">
        <f aca="false">IF(AY15=1,"日",IF(AY15=2,"月",IF(AY15=3,"火",IF(AY15=4,"水",IF(AY15=5,"木",IF(AY15=6,"金",IF(AY15=0,"","土")))))))</f>
        <v/>
      </c>
      <c r="AZ16" s="72" t="str">
        <f aca="false">IF(AZ15=1,"日",IF(AZ15=2,"月",IF(AZ15=3,"火",IF(AZ15=4,"水",IF(AZ15=5,"木",IF(AZ15=6,"金",IF(AZ15=0,"","土")))))))</f>
        <v/>
      </c>
      <c r="BA16" s="72" t="str">
        <f aca="false">IF(BA15=1,"日",IF(BA15=2,"月",IF(BA15=3,"火",IF(BA15=4,"水",IF(BA15=5,"木",IF(BA15=6,"金",IF(BA15=0,"","土")))))))</f>
        <v/>
      </c>
      <c r="BB16" s="53"/>
      <c r="BC16" s="53"/>
      <c r="BD16" s="54"/>
      <c r="BE16" s="54"/>
      <c r="BF16" s="55"/>
      <c r="BG16" s="55"/>
      <c r="BH16" s="55"/>
      <c r="BI16" s="55"/>
      <c r="BJ16" s="55"/>
    </row>
    <row r="17" customFormat="false" ht="20.25" hidden="false" customHeight="true" outlineLevel="0" collapsed="false">
      <c r="B17" s="75" t="n">
        <f aca="false">B15+1</f>
        <v>1</v>
      </c>
      <c r="C17" s="76"/>
      <c r="D17" s="76"/>
      <c r="E17" s="439"/>
      <c r="F17" s="440"/>
      <c r="G17" s="439"/>
      <c r="H17" s="440"/>
      <c r="I17" s="79"/>
      <c r="J17" s="79"/>
      <c r="K17" s="80"/>
      <c r="L17" s="80"/>
      <c r="M17" s="80"/>
      <c r="N17" s="80"/>
      <c r="O17" s="81"/>
      <c r="P17" s="81"/>
      <c r="Q17" s="81"/>
      <c r="R17" s="81"/>
      <c r="S17" s="81"/>
      <c r="T17" s="441" t="s">
        <v>34</v>
      </c>
      <c r="U17" s="442"/>
      <c r="V17" s="443"/>
      <c r="W17" s="85"/>
      <c r="X17" s="86"/>
      <c r="Y17" s="86"/>
      <c r="Z17" s="86"/>
      <c r="AA17" s="86"/>
      <c r="AB17" s="86"/>
      <c r="AC17" s="87"/>
      <c r="AD17" s="85"/>
      <c r="AE17" s="86"/>
      <c r="AF17" s="86"/>
      <c r="AG17" s="86"/>
      <c r="AH17" s="86"/>
      <c r="AI17" s="86"/>
      <c r="AJ17" s="87"/>
      <c r="AK17" s="85"/>
      <c r="AL17" s="86"/>
      <c r="AM17" s="86"/>
      <c r="AN17" s="86"/>
      <c r="AO17" s="86"/>
      <c r="AP17" s="86"/>
      <c r="AQ17" s="87"/>
      <c r="AR17" s="85"/>
      <c r="AS17" s="86"/>
      <c r="AT17" s="86"/>
      <c r="AU17" s="86"/>
      <c r="AV17" s="86"/>
      <c r="AW17" s="86"/>
      <c r="AX17" s="87"/>
      <c r="AY17" s="85"/>
      <c r="AZ17" s="86"/>
      <c r="BA17" s="86"/>
      <c r="BB17" s="88"/>
      <c r="BC17" s="88"/>
      <c r="BD17" s="89"/>
      <c r="BE17" s="89"/>
      <c r="BF17" s="90"/>
      <c r="BG17" s="90"/>
      <c r="BH17" s="90"/>
      <c r="BI17" s="90"/>
      <c r="BJ17" s="90"/>
    </row>
    <row r="18" customFormat="false" ht="20.25" hidden="false" customHeight="true" outlineLevel="0" collapsed="false">
      <c r="B18" s="75"/>
      <c r="C18" s="76"/>
      <c r="D18" s="76"/>
      <c r="E18" s="444"/>
      <c r="F18" s="445" t="n">
        <f aca="false">C17</f>
        <v>0</v>
      </c>
      <c r="G18" s="444"/>
      <c r="H18" s="445" t="n">
        <f aca="false">I17</f>
        <v>0</v>
      </c>
      <c r="I18" s="79"/>
      <c r="J18" s="79"/>
      <c r="K18" s="80"/>
      <c r="L18" s="80"/>
      <c r="M18" s="80"/>
      <c r="N18" s="80"/>
      <c r="O18" s="81"/>
      <c r="P18" s="81"/>
      <c r="Q18" s="81"/>
      <c r="R18" s="81"/>
      <c r="S18" s="81"/>
      <c r="T18" s="446" t="s">
        <v>35</v>
      </c>
      <c r="U18" s="447"/>
      <c r="V18" s="448"/>
      <c r="W18" s="96" t="str">
        <f aca="false">IF(W17="","",VLOOKUP(W17,#REF!,10,FALSE()))</f>
        <v/>
      </c>
      <c r="X18" s="97" t="str">
        <f aca="false">IF(X17="","",VLOOKUP(X17,#REF!,10,FALSE()))</f>
        <v/>
      </c>
      <c r="Y18" s="97" t="str">
        <f aca="false">IF(Y17="","",VLOOKUP(Y17,#REF!,10,FALSE()))</f>
        <v/>
      </c>
      <c r="Z18" s="97" t="str">
        <f aca="false">IF(Z17="","",VLOOKUP(Z17,#REF!,10,FALSE()))</f>
        <v/>
      </c>
      <c r="AA18" s="97" t="str">
        <f aca="false">IF(AA17="","",VLOOKUP(AA17,#REF!,10,FALSE()))</f>
        <v/>
      </c>
      <c r="AB18" s="97" t="str">
        <f aca="false">IF(AB17="","",VLOOKUP(AB17,#REF!,10,FALSE()))</f>
        <v/>
      </c>
      <c r="AC18" s="98" t="str">
        <f aca="false">IF(AC17="","",VLOOKUP(AC17,#REF!,10,FALSE()))</f>
        <v/>
      </c>
      <c r="AD18" s="96" t="str">
        <f aca="false">IF(AD17="","",VLOOKUP(AD17,#REF!,10,FALSE()))</f>
        <v/>
      </c>
      <c r="AE18" s="97" t="str">
        <f aca="false">IF(AE17="","",VLOOKUP(AE17,#REF!,10,FALSE()))</f>
        <v/>
      </c>
      <c r="AF18" s="97" t="str">
        <f aca="false">IF(AF17="","",VLOOKUP(AF17,#REF!,10,FALSE()))</f>
        <v/>
      </c>
      <c r="AG18" s="97" t="str">
        <f aca="false">IF(AG17="","",VLOOKUP(AG17,#REF!,10,FALSE()))</f>
        <v/>
      </c>
      <c r="AH18" s="97" t="str">
        <f aca="false">IF(AH17="","",VLOOKUP(AH17,#REF!,10,FALSE()))</f>
        <v/>
      </c>
      <c r="AI18" s="97" t="str">
        <f aca="false">IF(AI17="","",VLOOKUP(AI17,#REF!,10,FALSE()))</f>
        <v/>
      </c>
      <c r="AJ18" s="98" t="str">
        <f aca="false">IF(AJ17="","",VLOOKUP(AJ17,#REF!,10,FALSE()))</f>
        <v/>
      </c>
      <c r="AK18" s="96" t="str">
        <f aca="false">IF(AK17="","",VLOOKUP(AK17,#REF!,10,FALSE()))</f>
        <v/>
      </c>
      <c r="AL18" s="97" t="str">
        <f aca="false">IF(AL17="","",VLOOKUP(AL17,#REF!,10,FALSE()))</f>
        <v/>
      </c>
      <c r="AM18" s="97" t="str">
        <f aca="false">IF(AM17="","",VLOOKUP(AM17,#REF!,10,FALSE()))</f>
        <v/>
      </c>
      <c r="AN18" s="97" t="str">
        <f aca="false">IF(AN17="","",VLOOKUP(AN17,#REF!,10,FALSE()))</f>
        <v/>
      </c>
      <c r="AO18" s="97" t="str">
        <f aca="false">IF(AO17="","",VLOOKUP(AO17,#REF!,10,FALSE()))</f>
        <v/>
      </c>
      <c r="AP18" s="97" t="str">
        <f aca="false">IF(AP17="","",VLOOKUP(AP17,#REF!,10,FALSE()))</f>
        <v/>
      </c>
      <c r="AQ18" s="98" t="str">
        <f aca="false">IF(AQ17="","",VLOOKUP(AQ17,#REF!,10,FALSE()))</f>
        <v/>
      </c>
      <c r="AR18" s="96" t="str">
        <f aca="false">IF(AR17="","",VLOOKUP(AR17,#REF!,10,FALSE()))</f>
        <v/>
      </c>
      <c r="AS18" s="97" t="str">
        <f aca="false">IF(AS17="","",VLOOKUP(AS17,#REF!,10,FALSE()))</f>
        <v/>
      </c>
      <c r="AT18" s="97" t="str">
        <f aca="false">IF(AT17="","",VLOOKUP(AT17,#REF!,10,FALSE()))</f>
        <v/>
      </c>
      <c r="AU18" s="97" t="str">
        <f aca="false">IF(AU17="","",VLOOKUP(AU17,#REF!,10,FALSE()))</f>
        <v/>
      </c>
      <c r="AV18" s="97" t="str">
        <f aca="false">IF(AV17="","",VLOOKUP(AV17,#REF!,10,FALSE()))</f>
        <v/>
      </c>
      <c r="AW18" s="97" t="str">
        <f aca="false">IF(AW17="","",VLOOKUP(AW17,#REF!,10,FALSE()))</f>
        <v/>
      </c>
      <c r="AX18" s="98" t="str">
        <f aca="false">IF(AX17="","",VLOOKUP(AX17,#REF!,10,FALSE()))</f>
        <v/>
      </c>
      <c r="AY18" s="96" t="str">
        <f aca="false">IF(AY17="","",VLOOKUP(AY17,#REF!,10,FALSE()))</f>
        <v/>
      </c>
      <c r="AZ18" s="97" t="str">
        <f aca="false">IF(AZ17="","",VLOOKUP(AZ17,#REF!,10,FALSE()))</f>
        <v/>
      </c>
      <c r="BA18" s="97" t="str">
        <f aca="false">IF(BA17="","",VLOOKUP(BA17,#REF!,10,FALSE()))</f>
        <v/>
      </c>
      <c r="BB18" s="99" t="n">
        <f aca="false">IF($BE$3="４週",SUM(W18:AX18),IF($BE$3="暦月",SUM(W18:BA18),""))</f>
        <v>0</v>
      </c>
      <c r="BC18" s="99"/>
      <c r="BD18" s="100" t="n">
        <f aca="false">IF($BE$3="４週",BB18/4,IF($BE$3="暦月",(BB18/($BE$8/7)),""))</f>
        <v>0</v>
      </c>
      <c r="BE18" s="100"/>
      <c r="BF18" s="90"/>
      <c r="BG18" s="90"/>
      <c r="BH18" s="90"/>
      <c r="BI18" s="90"/>
      <c r="BJ18" s="90"/>
    </row>
    <row r="19" customFormat="false" ht="20.25" hidden="false" customHeight="true" outlineLevel="0" collapsed="false">
      <c r="B19" s="75" t="n">
        <f aca="false">B17+1</f>
        <v>2</v>
      </c>
      <c r="C19" s="101"/>
      <c r="D19" s="101"/>
      <c r="E19" s="449"/>
      <c r="F19" s="450"/>
      <c r="G19" s="449"/>
      <c r="H19" s="450"/>
      <c r="I19" s="104"/>
      <c r="J19" s="104"/>
      <c r="K19" s="105"/>
      <c r="L19" s="105"/>
      <c r="M19" s="105"/>
      <c r="N19" s="105"/>
      <c r="O19" s="106"/>
      <c r="P19" s="106"/>
      <c r="Q19" s="106"/>
      <c r="R19" s="106"/>
      <c r="S19" s="106"/>
      <c r="T19" s="451" t="s">
        <v>34</v>
      </c>
      <c r="U19" s="452"/>
      <c r="V19" s="453"/>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1"/>
      <c r="AU19" s="111"/>
      <c r="AV19" s="111"/>
      <c r="AW19" s="111"/>
      <c r="AX19" s="112"/>
      <c r="AY19" s="110"/>
      <c r="AZ19" s="111"/>
      <c r="BA19" s="113"/>
      <c r="BB19" s="114"/>
      <c r="BC19" s="114"/>
      <c r="BD19" s="115"/>
      <c r="BE19" s="115"/>
      <c r="BF19" s="116"/>
      <c r="BG19" s="116"/>
      <c r="BH19" s="116"/>
      <c r="BI19" s="116"/>
      <c r="BJ19" s="116"/>
    </row>
    <row r="20" customFormat="false" ht="20.25" hidden="false" customHeight="true" outlineLevel="0" collapsed="false">
      <c r="B20" s="75"/>
      <c r="C20" s="101"/>
      <c r="D20" s="101"/>
      <c r="E20" s="444"/>
      <c r="F20" s="445" t="n">
        <f aca="false">C19</f>
        <v>0</v>
      </c>
      <c r="G20" s="444"/>
      <c r="H20" s="445" t="n">
        <f aca="false">I19</f>
        <v>0</v>
      </c>
      <c r="I20" s="104"/>
      <c r="J20" s="104"/>
      <c r="K20" s="105"/>
      <c r="L20" s="105"/>
      <c r="M20" s="105"/>
      <c r="N20" s="105"/>
      <c r="O20" s="106"/>
      <c r="P20" s="106"/>
      <c r="Q20" s="106"/>
      <c r="R20" s="106"/>
      <c r="S20" s="106"/>
      <c r="T20" s="446" t="s">
        <v>35</v>
      </c>
      <c r="U20" s="447"/>
      <c r="V20" s="448"/>
      <c r="W20" s="96" t="str">
        <f aca="false">IF(W19="","",VLOOKUP(W19,#REF!,10,FALSE()))</f>
        <v/>
      </c>
      <c r="X20" s="97" t="str">
        <f aca="false">IF(X19="","",VLOOKUP(X19,#REF!,10,FALSE()))</f>
        <v/>
      </c>
      <c r="Y20" s="97" t="str">
        <f aca="false">IF(Y19="","",VLOOKUP(Y19,#REF!,10,FALSE()))</f>
        <v/>
      </c>
      <c r="Z20" s="97" t="str">
        <f aca="false">IF(Z19="","",VLOOKUP(Z19,#REF!,10,FALSE()))</f>
        <v/>
      </c>
      <c r="AA20" s="97" t="str">
        <f aca="false">IF(AA19="","",VLOOKUP(AA19,#REF!,10,FALSE()))</f>
        <v/>
      </c>
      <c r="AB20" s="97" t="str">
        <f aca="false">IF(AB19="","",VLOOKUP(AB19,#REF!,10,FALSE()))</f>
        <v/>
      </c>
      <c r="AC20" s="98" t="str">
        <f aca="false">IF(AC19="","",VLOOKUP(AC19,#REF!,10,FALSE()))</f>
        <v/>
      </c>
      <c r="AD20" s="96" t="str">
        <f aca="false">IF(AD19="","",VLOOKUP(AD19,#REF!,10,FALSE()))</f>
        <v/>
      </c>
      <c r="AE20" s="97" t="str">
        <f aca="false">IF(AE19="","",VLOOKUP(AE19,#REF!,10,FALSE()))</f>
        <v/>
      </c>
      <c r="AF20" s="97" t="str">
        <f aca="false">IF(AF19="","",VLOOKUP(AF19,#REF!,10,FALSE()))</f>
        <v/>
      </c>
      <c r="AG20" s="97" t="str">
        <f aca="false">IF(AG19="","",VLOOKUP(AG19,#REF!,10,FALSE()))</f>
        <v/>
      </c>
      <c r="AH20" s="97" t="str">
        <f aca="false">IF(AH19="","",VLOOKUP(AH19,#REF!,10,FALSE()))</f>
        <v/>
      </c>
      <c r="AI20" s="97" t="str">
        <f aca="false">IF(AI19="","",VLOOKUP(AI19,#REF!,10,FALSE()))</f>
        <v/>
      </c>
      <c r="AJ20" s="98" t="str">
        <f aca="false">IF(AJ19="","",VLOOKUP(AJ19,#REF!,10,FALSE()))</f>
        <v/>
      </c>
      <c r="AK20" s="96" t="str">
        <f aca="false">IF(AK19="","",VLOOKUP(AK19,#REF!,10,FALSE()))</f>
        <v/>
      </c>
      <c r="AL20" s="97" t="str">
        <f aca="false">IF(AL19="","",VLOOKUP(AL19,#REF!,10,FALSE()))</f>
        <v/>
      </c>
      <c r="AM20" s="97" t="str">
        <f aca="false">IF(AM19="","",VLOOKUP(AM19,#REF!,10,FALSE()))</f>
        <v/>
      </c>
      <c r="AN20" s="97" t="str">
        <f aca="false">IF(AN19="","",VLOOKUP(AN19,#REF!,10,FALSE()))</f>
        <v/>
      </c>
      <c r="AO20" s="97" t="str">
        <f aca="false">IF(AO19="","",VLOOKUP(AO19,#REF!,10,FALSE()))</f>
        <v/>
      </c>
      <c r="AP20" s="97" t="str">
        <f aca="false">IF(AP19="","",VLOOKUP(AP19,#REF!,10,FALSE()))</f>
        <v/>
      </c>
      <c r="AQ20" s="98" t="str">
        <f aca="false">IF(AQ19="","",VLOOKUP(AQ19,#REF!,10,FALSE()))</f>
        <v/>
      </c>
      <c r="AR20" s="96" t="str">
        <f aca="false">IF(AR19="","",VLOOKUP(AR19,#REF!,10,FALSE()))</f>
        <v/>
      </c>
      <c r="AS20" s="97" t="str">
        <f aca="false">IF(AS19="","",VLOOKUP(AS19,#REF!,10,FALSE()))</f>
        <v/>
      </c>
      <c r="AT20" s="97" t="str">
        <f aca="false">IF(AT19="","",VLOOKUP(AT19,#REF!,10,FALSE()))</f>
        <v/>
      </c>
      <c r="AU20" s="97" t="str">
        <f aca="false">IF(AU19="","",VLOOKUP(AU19,#REF!,10,FALSE()))</f>
        <v/>
      </c>
      <c r="AV20" s="97" t="str">
        <f aca="false">IF(AV19="","",VLOOKUP(AV19,#REF!,10,FALSE()))</f>
        <v/>
      </c>
      <c r="AW20" s="97" t="str">
        <f aca="false">IF(AW19="","",VLOOKUP(AW19,#REF!,10,FALSE()))</f>
        <v/>
      </c>
      <c r="AX20" s="98" t="str">
        <f aca="false">IF(AX19="","",VLOOKUP(AX19,#REF!,10,FALSE()))</f>
        <v/>
      </c>
      <c r="AY20" s="96" t="str">
        <f aca="false">IF(AY19="","",VLOOKUP(AY19,#REF!,10,FALSE()))</f>
        <v/>
      </c>
      <c r="AZ20" s="97" t="str">
        <f aca="false">IF(AZ19="","",VLOOKUP(AZ19,#REF!,10,FALSE()))</f>
        <v/>
      </c>
      <c r="BA20" s="97" t="str">
        <f aca="false">IF(BA19="","",VLOOKUP(BA19,#REF!,10,FALSE()))</f>
        <v/>
      </c>
      <c r="BB20" s="99" t="n">
        <f aca="false">IF($BE$3="４週",SUM(W20:AX20),IF($BE$3="暦月",SUM(W20:BA20),""))</f>
        <v>0</v>
      </c>
      <c r="BC20" s="99"/>
      <c r="BD20" s="100" t="n">
        <f aca="false">IF($BE$3="４週",BB20/4,IF($BE$3="暦月",(BB20/($BE$8/7)),""))</f>
        <v>0</v>
      </c>
      <c r="BE20" s="100"/>
      <c r="BF20" s="116"/>
      <c r="BG20" s="116"/>
      <c r="BH20" s="116"/>
      <c r="BI20" s="116"/>
      <c r="BJ20" s="116"/>
    </row>
    <row r="21" customFormat="false" ht="20.25" hidden="false" customHeight="true" outlineLevel="0" collapsed="false">
      <c r="B21" s="75" t="n">
        <f aca="false">B19+1</f>
        <v>3</v>
      </c>
      <c r="C21" s="101"/>
      <c r="D21" s="101"/>
      <c r="E21" s="444"/>
      <c r="F21" s="445"/>
      <c r="G21" s="444"/>
      <c r="H21" s="445"/>
      <c r="I21" s="104"/>
      <c r="J21" s="104"/>
      <c r="K21" s="105"/>
      <c r="L21" s="105"/>
      <c r="M21" s="105"/>
      <c r="N21" s="105"/>
      <c r="O21" s="106"/>
      <c r="P21" s="106"/>
      <c r="Q21" s="106"/>
      <c r="R21" s="106"/>
      <c r="S21" s="106"/>
      <c r="T21" s="451" t="s">
        <v>34</v>
      </c>
      <c r="U21" s="452"/>
      <c r="V21" s="453"/>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1"/>
      <c r="AU21" s="111"/>
      <c r="AV21" s="111"/>
      <c r="AW21" s="111"/>
      <c r="AX21" s="112"/>
      <c r="AY21" s="110"/>
      <c r="AZ21" s="111"/>
      <c r="BA21" s="113"/>
      <c r="BB21" s="114"/>
      <c r="BC21" s="114"/>
      <c r="BD21" s="115"/>
      <c r="BE21" s="115"/>
      <c r="BF21" s="116"/>
      <c r="BG21" s="116"/>
      <c r="BH21" s="116"/>
      <c r="BI21" s="116"/>
      <c r="BJ21" s="116"/>
    </row>
    <row r="22" customFormat="false" ht="20.25" hidden="false" customHeight="true" outlineLevel="0" collapsed="false">
      <c r="B22" s="75"/>
      <c r="C22" s="101"/>
      <c r="D22" s="101"/>
      <c r="E22" s="444"/>
      <c r="F22" s="445" t="n">
        <f aca="false">C21</f>
        <v>0</v>
      </c>
      <c r="G22" s="444"/>
      <c r="H22" s="445" t="n">
        <f aca="false">I21</f>
        <v>0</v>
      </c>
      <c r="I22" s="104"/>
      <c r="J22" s="104"/>
      <c r="K22" s="105"/>
      <c r="L22" s="105"/>
      <c r="M22" s="105"/>
      <c r="N22" s="105"/>
      <c r="O22" s="106"/>
      <c r="P22" s="106"/>
      <c r="Q22" s="106"/>
      <c r="R22" s="106"/>
      <c r="S22" s="106"/>
      <c r="T22" s="446" t="s">
        <v>35</v>
      </c>
      <c r="U22" s="447"/>
      <c r="V22" s="448"/>
      <c r="W22" s="96" t="str">
        <f aca="false">IF(W21="","",VLOOKUP(W21,#REF!,10,FALSE()))</f>
        <v/>
      </c>
      <c r="X22" s="97" t="str">
        <f aca="false">IF(X21="","",VLOOKUP(X21,#REF!,10,FALSE()))</f>
        <v/>
      </c>
      <c r="Y22" s="97" t="str">
        <f aca="false">IF(Y21="","",VLOOKUP(Y21,#REF!,10,FALSE()))</f>
        <v/>
      </c>
      <c r="Z22" s="97" t="str">
        <f aca="false">IF(Z21="","",VLOOKUP(Z21,#REF!,10,FALSE()))</f>
        <v/>
      </c>
      <c r="AA22" s="97" t="str">
        <f aca="false">IF(AA21="","",VLOOKUP(AA21,#REF!,10,FALSE()))</f>
        <v/>
      </c>
      <c r="AB22" s="97" t="str">
        <f aca="false">IF(AB21="","",VLOOKUP(AB21,#REF!,10,FALSE()))</f>
        <v/>
      </c>
      <c r="AC22" s="98" t="str">
        <f aca="false">IF(AC21="","",VLOOKUP(AC21,#REF!,10,FALSE()))</f>
        <v/>
      </c>
      <c r="AD22" s="96" t="str">
        <f aca="false">IF(AD21="","",VLOOKUP(AD21,#REF!,10,FALSE()))</f>
        <v/>
      </c>
      <c r="AE22" s="97" t="str">
        <f aca="false">IF(AE21="","",VLOOKUP(AE21,#REF!,10,FALSE()))</f>
        <v/>
      </c>
      <c r="AF22" s="97" t="str">
        <f aca="false">IF(AF21="","",VLOOKUP(AF21,#REF!,10,FALSE()))</f>
        <v/>
      </c>
      <c r="AG22" s="97" t="str">
        <f aca="false">IF(AG21="","",VLOOKUP(AG21,#REF!,10,FALSE()))</f>
        <v/>
      </c>
      <c r="AH22" s="97" t="str">
        <f aca="false">IF(AH21="","",VLOOKUP(AH21,#REF!,10,FALSE()))</f>
        <v/>
      </c>
      <c r="AI22" s="97" t="str">
        <f aca="false">IF(AI21="","",VLOOKUP(AI21,#REF!,10,FALSE()))</f>
        <v/>
      </c>
      <c r="AJ22" s="98" t="str">
        <f aca="false">IF(AJ21="","",VLOOKUP(AJ21,#REF!,10,FALSE()))</f>
        <v/>
      </c>
      <c r="AK22" s="96" t="str">
        <f aca="false">IF(AK21="","",VLOOKUP(AK21,#REF!,10,FALSE()))</f>
        <v/>
      </c>
      <c r="AL22" s="97" t="str">
        <f aca="false">IF(AL21="","",VLOOKUP(AL21,#REF!,10,FALSE()))</f>
        <v/>
      </c>
      <c r="AM22" s="97" t="str">
        <f aca="false">IF(AM21="","",VLOOKUP(AM21,#REF!,10,FALSE()))</f>
        <v/>
      </c>
      <c r="AN22" s="97" t="str">
        <f aca="false">IF(AN21="","",VLOOKUP(AN21,#REF!,10,FALSE()))</f>
        <v/>
      </c>
      <c r="AO22" s="97" t="str">
        <f aca="false">IF(AO21="","",VLOOKUP(AO21,#REF!,10,FALSE()))</f>
        <v/>
      </c>
      <c r="AP22" s="97" t="str">
        <f aca="false">IF(AP21="","",VLOOKUP(AP21,#REF!,10,FALSE()))</f>
        <v/>
      </c>
      <c r="AQ22" s="98" t="str">
        <f aca="false">IF(AQ21="","",VLOOKUP(AQ21,#REF!,10,FALSE()))</f>
        <v/>
      </c>
      <c r="AR22" s="96" t="str">
        <f aca="false">IF(AR21="","",VLOOKUP(AR21,#REF!,10,FALSE()))</f>
        <v/>
      </c>
      <c r="AS22" s="97" t="str">
        <f aca="false">IF(AS21="","",VLOOKUP(AS21,#REF!,10,FALSE()))</f>
        <v/>
      </c>
      <c r="AT22" s="97" t="str">
        <f aca="false">IF(AT21="","",VLOOKUP(AT21,#REF!,10,FALSE()))</f>
        <v/>
      </c>
      <c r="AU22" s="97" t="str">
        <f aca="false">IF(AU21="","",VLOOKUP(AU21,#REF!,10,FALSE()))</f>
        <v/>
      </c>
      <c r="AV22" s="97" t="str">
        <f aca="false">IF(AV21="","",VLOOKUP(AV21,#REF!,10,FALSE()))</f>
        <v/>
      </c>
      <c r="AW22" s="97" t="str">
        <f aca="false">IF(AW21="","",VLOOKUP(AW21,#REF!,10,FALSE()))</f>
        <v/>
      </c>
      <c r="AX22" s="98" t="str">
        <f aca="false">IF(AX21="","",VLOOKUP(AX21,#REF!,10,FALSE()))</f>
        <v/>
      </c>
      <c r="AY22" s="96" t="str">
        <f aca="false">IF(AY21="","",VLOOKUP(AY21,#REF!,10,FALSE()))</f>
        <v/>
      </c>
      <c r="AZ22" s="97" t="str">
        <f aca="false">IF(AZ21="","",VLOOKUP(AZ21,#REF!,10,FALSE()))</f>
        <v/>
      </c>
      <c r="BA22" s="97" t="str">
        <f aca="false">IF(BA21="","",VLOOKUP(BA21,#REF!,10,FALSE()))</f>
        <v/>
      </c>
      <c r="BB22" s="99" t="n">
        <f aca="false">IF($BE$3="４週",SUM(W22:AX22),IF($BE$3="暦月",SUM(W22:BA22),""))</f>
        <v>0</v>
      </c>
      <c r="BC22" s="99"/>
      <c r="BD22" s="100" t="n">
        <f aca="false">IF($BE$3="４週",BB22/4,IF($BE$3="暦月",(BB22/($BE$8/7)),""))</f>
        <v>0</v>
      </c>
      <c r="BE22" s="100"/>
      <c r="BF22" s="116"/>
      <c r="BG22" s="116"/>
      <c r="BH22" s="116"/>
      <c r="BI22" s="116"/>
      <c r="BJ22" s="116"/>
    </row>
    <row r="23" customFormat="false" ht="20.25" hidden="false" customHeight="true" outlineLevel="0" collapsed="false">
      <c r="B23" s="75" t="n">
        <f aca="false">B21+1</f>
        <v>4</v>
      </c>
      <c r="C23" s="101"/>
      <c r="D23" s="101"/>
      <c r="E23" s="444"/>
      <c r="F23" s="445"/>
      <c r="G23" s="444"/>
      <c r="H23" s="445"/>
      <c r="I23" s="104"/>
      <c r="J23" s="104"/>
      <c r="K23" s="105"/>
      <c r="L23" s="105"/>
      <c r="M23" s="105"/>
      <c r="N23" s="105"/>
      <c r="O23" s="106"/>
      <c r="P23" s="106"/>
      <c r="Q23" s="106"/>
      <c r="R23" s="106"/>
      <c r="S23" s="106"/>
      <c r="T23" s="451" t="s">
        <v>34</v>
      </c>
      <c r="U23" s="452"/>
      <c r="V23" s="453"/>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1"/>
      <c r="AU23" s="111"/>
      <c r="AV23" s="111"/>
      <c r="AW23" s="111"/>
      <c r="AX23" s="112"/>
      <c r="AY23" s="110"/>
      <c r="AZ23" s="111"/>
      <c r="BA23" s="113"/>
      <c r="BB23" s="114"/>
      <c r="BC23" s="114"/>
      <c r="BD23" s="115"/>
      <c r="BE23" s="115"/>
      <c r="BF23" s="116"/>
      <c r="BG23" s="116"/>
      <c r="BH23" s="116"/>
      <c r="BI23" s="116"/>
      <c r="BJ23" s="116"/>
    </row>
    <row r="24" customFormat="false" ht="20.25" hidden="false" customHeight="true" outlineLevel="0" collapsed="false">
      <c r="B24" s="75"/>
      <c r="C24" s="101"/>
      <c r="D24" s="101"/>
      <c r="E24" s="444"/>
      <c r="F24" s="445" t="n">
        <f aca="false">C23</f>
        <v>0</v>
      </c>
      <c r="G24" s="444"/>
      <c r="H24" s="445" t="n">
        <f aca="false">I23</f>
        <v>0</v>
      </c>
      <c r="I24" s="104"/>
      <c r="J24" s="104"/>
      <c r="K24" s="105"/>
      <c r="L24" s="105"/>
      <c r="M24" s="105"/>
      <c r="N24" s="105"/>
      <c r="O24" s="106"/>
      <c r="P24" s="106"/>
      <c r="Q24" s="106"/>
      <c r="R24" s="106"/>
      <c r="S24" s="106"/>
      <c r="T24" s="446" t="s">
        <v>35</v>
      </c>
      <c r="U24" s="447"/>
      <c r="V24" s="448"/>
      <c r="W24" s="96" t="str">
        <f aca="false">IF(W23="","",VLOOKUP(W23,#REF!,10,FALSE()))</f>
        <v/>
      </c>
      <c r="X24" s="97" t="str">
        <f aca="false">IF(X23="","",VLOOKUP(X23,#REF!,10,FALSE()))</f>
        <v/>
      </c>
      <c r="Y24" s="97" t="str">
        <f aca="false">IF(Y23="","",VLOOKUP(Y23,#REF!,10,FALSE()))</f>
        <v/>
      </c>
      <c r="Z24" s="97" t="str">
        <f aca="false">IF(Z23="","",VLOOKUP(Z23,#REF!,10,FALSE()))</f>
        <v/>
      </c>
      <c r="AA24" s="97" t="str">
        <f aca="false">IF(AA23="","",VLOOKUP(AA23,#REF!,10,FALSE()))</f>
        <v/>
      </c>
      <c r="AB24" s="97" t="str">
        <f aca="false">IF(AB23="","",VLOOKUP(AB23,#REF!,10,FALSE()))</f>
        <v/>
      </c>
      <c r="AC24" s="98" t="str">
        <f aca="false">IF(AC23="","",VLOOKUP(AC23,#REF!,10,FALSE()))</f>
        <v/>
      </c>
      <c r="AD24" s="96" t="str">
        <f aca="false">IF(AD23="","",VLOOKUP(AD23,#REF!,10,FALSE()))</f>
        <v/>
      </c>
      <c r="AE24" s="97" t="str">
        <f aca="false">IF(AE23="","",VLOOKUP(AE23,#REF!,10,FALSE()))</f>
        <v/>
      </c>
      <c r="AF24" s="97" t="str">
        <f aca="false">IF(AF23="","",VLOOKUP(AF23,#REF!,10,FALSE()))</f>
        <v/>
      </c>
      <c r="AG24" s="97" t="str">
        <f aca="false">IF(AG23="","",VLOOKUP(AG23,#REF!,10,FALSE()))</f>
        <v/>
      </c>
      <c r="AH24" s="97" t="str">
        <f aca="false">IF(AH23="","",VLOOKUP(AH23,#REF!,10,FALSE()))</f>
        <v/>
      </c>
      <c r="AI24" s="97" t="str">
        <f aca="false">IF(AI23="","",VLOOKUP(AI23,#REF!,10,FALSE()))</f>
        <v/>
      </c>
      <c r="AJ24" s="98" t="str">
        <f aca="false">IF(AJ23="","",VLOOKUP(AJ23,#REF!,10,FALSE()))</f>
        <v/>
      </c>
      <c r="AK24" s="96" t="str">
        <f aca="false">IF(AK23="","",VLOOKUP(AK23,#REF!,10,FALSE()))</f>
        <v/>
      </c>
      <c r="AL24" s="97" t="str">
        <f aca="false">IF(AL23="","",VLOOKUP(AL23,#REF!,10,FALSE()))</f>
        <v/>
      </c>
      <c r="AM24" s="97" t="str">
        <f aca="false">IF(AM23="","",VLOOKUP(AM23,#REF!,10,FALSE()))</f>
        <v/>
      </c>
      <c r="AN24" s="97" t="str">
        <f aca="false">IF(AN23="","",VLOOKUP(AN23,#REF!,10,FALSE()))</f>
        <v/>
      </c>
      <c r="AO24" s="97" t="str">
        <f aca="false">IF(AO23="","",VLOOKUP(AO23,#REF!,10,FALSE()))</f>
        <v/>
      </c>
      <c r="AP24" s="97" t="str">
        <f aca="false">IF(AP23="","",VLOOKUP(AP23,#REF!,10,FALSE()))</f>
        <v/>
      </c>
      <c r="AQ24" s="98" t="str">
        <f aca="false">IF(AQ23="","",VLOOKUP(AQ23,#REF!,10,FALSE()))</f>
        <v/>
      </c>
      <c r="AR24" s="96" t="str">
        <f aca="false">IF(AR23="","",VLOOKUP(AR23,#REF!,10,FALSE()))</f>
        <v/>
      </c>
      <c r="AS24" s="97" t="str">
        <f aca="false">IF(AS23="","",VLOOKUP(AS23,#REF!,10,FALSE()))</f>
        <v/>
      </c>
      <c r="AT24" s="97" t="str">
        <f aca="false">IF(AT23="","",VLOOKUP(AT23,#REF!,10,FALSE()))</f>
        <v/>
      </c>
      <c r="AU24" s="97" t="str">
        <f aca="false">IF(AU23="","",VLOOKUP(AU23,#REF!,10,FALSE()))</f>
        <v/>
      </c>
      <c r="AV24" s="97" t="str">
        <f aca="false">IF(AV23="","",VLOOKUP(AV23,#REF!,10,FALSE()))</f>
        <v/>
      </c>
      <c r="AW24" s="97" t="str">
        <f aca="false">IF(AW23="","",VLOOKUP(AW23,#REF!,10,FALSE()))</f>
        <v/>
      </c>
      <c r="AX24" s="98" t="str">
        <f aca="false">IF(AX23="","",VLOOKUP(AX23,#REF!,10,FALSE()))</f>
        <v/>
      </c>
      <c r="AY24" s="96" t="str">
        <f aca="false">IF(AY23="","",VLOOKUP(AY23,#REF!,10,FALSE()))</f>
        <v/>
      </c>
      <c r="AZ24" s="97" t="str">
        <f aca="false">IF(AZ23="","",VLOOKUP(AZ23,#REF!,10,FALSE()))</f>
        <v/>
      </c>
      <c r="BA24" s="97" t="str">
        <f aca="false">IF(BA23="","",VLOOKUP(BA23,#REF!,10,FALSE()))</f>
        <v/>
      </c>
      <c r="BB24" s="99" t="n">
        <f aca="false">IF($BE$3="４週",SUM(W24:AX24),IF($BE$3="暦月",SUM(W24:BA24),""))</f>
        <v>0</v>
      </c>
      <c r="BC24" s="99"/>
      <c r="BD24" s="100" t="n">
        <f aca="false">IF($BE$3="４週",BB24/4,IF($BE$3="暦月",(BB24/($BE$8/7)),""))</f>
        <v>0</v>
      </c>
      <c r="BE24" s="100"/>
      <c r="BF24" s="116"/>
      <c r="BG24" s="116"/>
      <c r="BH24" s="116"/>
      <c r="BI24" s="116"/>
      <c r="BJ24" s="116"/>
    </row>
    <row r="25" customFormat="false" ht="20.25" hidden="false" customHeight="true" outlineLevel="0" collapsed="false">
      <c r="B25" s="75" t="n">
        <f aca="false">B23+1</f>
        <v>5</v>
      </c>
      <c r="C25" s="101"/>
      <c r="D25" s="101"/>
      <c r="E25" s="444"/>
      <c r="F25" s="445"/>
      <c r="G25" s="444"/>
      <c r="H25" s="445"/>
      <c r="I25" s="104"/>
      <c r="J25" s="104"/>
      <c r="K25" s="105"/>
      <c r="L25" s="105"/>
      <c r="M25" s="105"/>
      <c r="N25" s="105"/>
      <c r="O25" s="106"/>
      <c r="P25" s="106"/>
      <c r="Q25" s="106"/>
      <c r="R25" s="106"/>
      <c r="S25" s="106"/>
      <c r="T25" s="451" t="s">
        <v>34</v>
      </c>
      <c r="U25" s="452"/>
      <c r="V25" s="453"/>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1"/>
      <c r="AU25" s="111"/>
      <c r="AV25" s="111"/>
      <c r="AW25" s="111"/>
      <c r="AX25" s="112"/>
      <c r="AY25" s="110"/>
      <c r="AZ25" s="111"/>
      <c r="BA25" s="113"/>
      <c r="BB25" s="114"/>
      <c r="BC25" s="114"/>
      <c r="BD25" s="115"/>
      <c r="BE25" s="115"/>
      <c r="BF25" s="116"/>
      <c r="BG25" s="116"/>
      <c r="BH25" s="116"/>
      <c r="BI25" s="116"/>
      <c r="BJ25" s="116"/>
    </row>
    <row r="26" customFormat="false" ht="20.25" hidden="false" customHeight="true" outlineLevel="0" collapsed="false">
      <c r="B26" s="75"/>
      <c r="C26" s="101"/>
      <c r="D26" s="101"/>
      <c r="E26" s="444"/>
      <c r="F26" s="445" t="n">
        <f aca="false">C25</f>
        <v>0</v>
      </c>
      <c r="G26" s="444"/>
      <c r="H26" s="445" t="n">
        <f aca="false">I25</f>
        <v>0</v>
      </c>
      <c r="I26" s="104"/>
      <c r="J26" s="104"/>
      <c r="K26" s="105"/>
      <c r="L26" s="105"/>
      <c r="M26" s="105"/>
      <c r="N26" s="105"/>
      <c r="O26" s="106"/>
      <c r="P26" s="106"/>
      <c r="Q26" s="106"/>
      <c r="R26" s="106"/>
      <c r="S26" s="106"/>
      <c r="T26" s="454" t="s">
        <v>35</v>
      </c>
      <c r="U26" s="455"/>
      <c r="V26" s="456"/>
      <c r="W26" s="96" t="str">
        <f aca="false">IF(W25="","",VLOOKUP(W25,#REF!,10,FALSE()))</f>
        <v/>
      </c>
      <c r="X26" s="97" t="str">
        <f aca="false">IF(X25="","",VLOOKUP(X25,#REF!,10,FALSE()))</f>
        <v/>
      </c>
      <c r="Y26" s="97" t="str">
        <f aca="false">IF(Y25="","",VLOOKUP(Y25,#REF!,10,FALSE()))</f>
        <v/>
      </c>
      <c r="Z26" s="97" t="str">
        <f aca="false">IF(Z25="","",VLOOKUP(Z25,#REF!,10,FALSE()))</f>
        <v/>
      </c>
      <c r="AA26" s="97" t="str">
        <f aca="false">IF(AA25="","",VLOOKUP(AA25,#REF!,10,FALSE()))</f>
        <v/>
      </c>
      <c r="AB26" s="97" t="str">
        <f aca="false">IF(AB25="","",VLOOKUP(AB25,#REF!,10,FALSE()))</f>
        <v/>
      </c>
      <c r="AC26" s="98" t="str">
        <f aca="false">IF(AC25="","",VLOOKUP(AC25,#REF!,10,FALSE()))</f>
        <v/>
      </c>
      <c r="AD26" s="96" t="str">
        <f aca="false">IF(AD25="","",VLOOKUP(AD25,#REF!,10,FALSE()))</f>
        <v/>
      </c>
      <c r="AE26" s="97" t="str">
        <f aca="false">IF(AE25="","",VLOOKUP(AE25,#REF!,10,FALSE()))</f>
        <v/>
      </c>
      <c r="AF26" s="97" t="str">
        <f aca="false">IF(AF25="","",VLOOKUP(AF25,#REF!,10,FALSE()))</f>
        <v/>
      </c>
      <c r="AG26" s="97" t="str">
        <f aca="false">IF(AG25="","",VLOOKUP(AG25,#REF!,10,FALSE()))</f>
        <v/>
      </c>
      <c r="AH26" s="97" t="str">
        <f aca="false">IF(AH25="","",VLOOKUP(AH25,#REF!,10,FALSE()))</f>
        <v/>
      </c>
      <c r="AI26" s="97" t="str">
        <f aca="false">IF(AI25="","",VLOOKUP(AI25,#REF!,10,FALSE()))</f>
        <v/>
      </c>
      <c r="AJ26" s="98" t="str">
        <f aca="false">IF(AJ25="","",VLOOKUP(AJ25,#REF!,10,FALSE()))</f>
        <v/>
      </c>
      <c r="AK26" s="96" t="str">
        <f aca="false">IF(AK25="","",VLOOKUP(AK25,#REF!,10,FALSE()))</f>
        <v/>
      </c>
      <c r="AL26" s="97" t="str">
        <f aca="false">IF(AL25="","",VLOOKUP(AL25,#REF!,10,FALSE()))</f>
        <v/>
      </c>
      <c r="AM26" s="97" t="str">
        <f aca="false">IF(AM25="","",VLOOKUP(AM25,#REF!,10,FALSE()))</f>
        <v/>
      </c>
      <c r="AN26" s="97" t="str">
        <f aca="false">IF(AN25="","",VLOOKUP(AN25,#REF!,10,FALSE()))</f>
        <v/>
      </c>
      <c r="AO26" s="97" t="str">
        <f aca="false">IF(AO25="","",VLOOKUP(AO25,#REF!,10,FALSE()))</f>
        <v/>
      </c>
      <c r="AP26" s="97" t="str">
        <f aca="false">IF(AP25="","",VLOOKUP(AP25,#REF!,10,FALSE()))</f>
        <v/>
      </c>
      <c r="AQ26" s="98" t="str">
        <f aca="false">IF(AQ25="","",VLOOKUP(AQ25,#REF!,10,FALSE()))</f>
        <v/>
      </c>
      <c r="AR26" s="96" t="str">
        <f aca="false">IF(AR25="","",VLOOKUP(AR25,#REF!,10,FALSE()))</f>
        <v/>
      </c>
      <c r="AS26" s="97" t="str">
        <f aca="false">IF(AS25="","",VLOOKUP(AS25,#REF!,10,FALSE()))</f>
        <v/>
      </c>
      <c r="AT26" s="97" t="str">
        <f aca="false">IF(AT25="","",VLOOKUP(AT25,#REF!,10,FALSE()))</f>
        <v/>
      </c>
      <c r="AU26" s="97" t="str">
        <f aca="false">IF(AU25="","",VLOOKUP(AU25,#REF!,10,FALSE()))</f>
        <v/>
      </c>
      <c r="AV26" s="97" t="str">
        <f aca="false">IF(AV25="","",VLOOKUP(AV25,#REF!,10,FALSE()))</f>
        <v/>
      </c>
      <c r="AW26" s="97" t="str">
        <f aca="false">IF(AW25="","",VLOOKUP(AW25,#REF!,10,FALSE()))</f>
        <v/>
      </c>
      <c r="AX26" s="98" t="str">
        <f aca="false">IF(AX25="","",VLOOKUP(AX25,#REF!,10,FALSE()))</f>
        <v/>
      </c>
      <c r="AY26" s="96" t="str">
        <f aca="false">IF(AY25="","",VLOOKUP(AY25,#REF!,10,FALSE()))</f>
        <v/>
      </c>
      <c r="AZ26" s="97" t="str">
        <f aca="false">IF(AZ25="","",VLOOKUP(AZ25,#REF!,10,FALSE()))</f>
        <v/>
      </c>
      <c r="BA26" s="97" t="str">
        <f aca="false">IF(BA25="","",VLOOKUP(BA25,#REF!,10,FALSE()))</f>
        <v/>
      </c>
      <c r="BB26" s="99" t="n">
        <f aca="false">IF($BE$3="４週",SUM(W26:AX26),IF($BE$3="暦月",SUM(W26:BA26),""))</f>
        <v>0</v>
      </c>
      <c r="BC26" s="99"/>
      <c r="BD26" s="100" t="n">
        <f aca="false">IF($BE$3="４週",BB26/4,IF($BE$3="暦月",(BB26/($BE$8/7)),""))</f>
        <v>0</v>
      </c>
      <c r="BE26" s="100"/>
      <c r="BF26" s="116"/>
      <c r="BG26" s="116"/>
      <c r="BH26" s="116"/>
      <c r="BI26" s="116"/>
      <c r="BJ26" s="116"/>
    </row>
    <row r="27" customFormat="false" ht="20.25" hidden="false" customHeight="true" outlineLevel="0" collapsed="false">
      <c r="B27" s="75" t="n">
        <f aca="false">B25+1</f>
        <v>6</v>
      </c>
      <c r="C27" s="101"/>
      <c r="D27" s="101"/>
      <c r="E27" s="444"/>
      <c r="F27" s="445"/>
      <c r="G27" s="444"/>
      <c r="H27" s="445"/>
      <c r="I27" s="104"/>
      <c r="J27" s="104"/>
      <c r="K27" s="105"/>
      <c r="L27" s="105"/>
      <c r="M27" s="105"/>
      <c r="N27" s="105"/>
      <c r="O27" s="106"/>
      <c r="P27" s="106"/>
      <c r="Q27" s="106"/>
      <c r="R27" s="106"/>
      <c r="S27" s="106"/>
      <c r="T27" s="457" t="s">
        <v>34</v>
      </c>
      <c r="V27" s="458"/>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1"/>
      <c r="AU27" s="111"/>
      <c r="AV27" s="111"/>
      <c r="AW27" s="111"/>
      <c r="AX27" s="112"/>
      <c r="AY27" s="110"/>
      <c r="AZ27" s="111"/>
      <c r="BA27" s="113"/>
      <c r="BB27" s="114"/>
      <c r="BC27" s="114"/>
      <c r="BD27" s="115"/>
      <c r="BE27" s="115"/>
      <c r="BF27" s="116"/>
      <c r="BG27" s="116"/>
      <c r="BH27" s="116"/>
      <c r="BI27" s="116"/>
      <c r="BJ27" s="116"/>
    </row>
    <row r="28" customFormat="false" ht="20.25" hidden="false" customHeight="true" outlineLevel="0" collapsed="false">
      <c r="B28" s="75"/>
      <c r="C28" s="101"/>
      <c r="D28" s="101"/>
      <c r="E28" s="444"/>
      <c r="F28" s="445" t="n">
        <f aca="false">C27</f>
        <v>0</v>
      </c>
      <c r="G28" s="444"/>
      <c r="H28" s="445" t="n">
        <f aca="false">I27</f>
        <v>0</v>
      </c>
      <c r="I28" s="104"/>
      <c r="J28" s="104"/>
      <c r="K28" s="105"/>
      <c r="L28" s="105"/>
      <c r="M28" s="105"/>
      <c r="N28" s="105"/>
      <c r="O28" s="106"/>
      <c r="P28" s="106"/>
      <c r="Q28" s="106"/>
      <c r="R28" s="106"/>
      <c r="S28" s="106"/>
      <c r="T28" s="446" t="s">
        <v>35</v>
      </c>
      <c r="U28" s="447"/>
      <c r="V28" s="448"/>
      <c r="W28" s="96" t="str">
        <f aca="false">IF(W27="","",VLOOKUP(W27,#REF!,10,FALSE()))</f>
        <v/>
      </c>
      <c r="X28" s="97" t="str">
        <f aca="false">IF(X27="","",VLOOKUP(X27,#REF!,10,FALSE()))</f>
        <v/>
      </c>
      <c r="Y28" s="97" t="str">
        <f aca="false">IF(Y27="","",VLOOKUP(Y27,#REF!,10,FALSE()))</f>
        <v/>
      </c>
      <c r="Z28" s="97" t="str">
        <f aca="false">IF(Z27="","",VLOOKUP(Z27,#REF!,10,FALSE()))</f>
        <v/>
      </c>
      <c r="AA28" s="97" t="str">
        <f aca="false">IF(AA27="","",VLOOKUP(AA27,#REF!,10,FALSE()))</f>
        <v/>
      </c>
      <c r="AB28" s="97" t="str">
        <f aca="false">IF(AB27="","",VLOOKUP(AB27,#REF!,10,FALSE()))</f>
        <v/>
      </c>
      <c r="AC28" s="98" t="str">
        <f aca="false">IF(AC27="","",VLOOKUP(AC27,#REF!,10,FALSE()))</f>
        <v/>
      </c>
      <c r="AD28" s="96" t="str">
        <f aca="false">IF(AD27="","",VLOOKUP(AD27,#REF!,10,FALSE()))</f>
        <v/>
      </c>
      <c r="AE28" s="97" t="str">
        <f aca="false">IF(AE27="","",VLOOKUP(AE27,#REF!,10,FALSE()))</f>
        <v/>
      </c>
      <c r="AF28" s="97" t="str">
        <f aca="false">IF(AF27="","",VLOOKUP(AF27,#REF!,10,FALSE()))</f>
        <v/>
      </c>
      <c r="AG28" s="97" t="str">
        <f aca="false">IF(AG27="","",VLOOKUP(AG27,#REF!,10,FALSE()))</f>
        <v/>
      </c>
      <c r="AH28" s="97" t="str">
        <f aca="false">IF(AH27="","",VLOOKUP(AH27,#REF!,10,FALSE()))</f>
        <v/>
      </c>
      <c r="AI28" s="97" t="str">
        <f aca="false">IF(AI27="","",VLOOKUP(AI27,#REF!,10,FALSE()))</f>
        <v/>
      </c>
      <c r="AJ28" s="98" t="str">
        <f aca="false">IF(AJ27="","",VLOOKUP(AJ27,#REF!,10,FALSE()))</f>
        <v/>
      </c>
      <c r="AK28" s="96" t="str">
        <f aca="false">IF(AK27="","",VLOOKUP(AK27,#REF!,10,FALSE()))</f>
        <v/>
      </c>
      <c r="AL28" s="97" t="str">
        <f aca="false">IF(AL27="","",VLOOKUP(AL27,#REF!,10,FALSE()))</f>
        <v/>
      </c>
      <c r="AM28" s="97" t="str">
        <f aca="false">IF(AM27="","",VLOOKUP(AM27,#REF!,10,FALSE()))</f>
        <v/>
      </c>
      <c r="AN28" s="97" t="str">
        <f aca="false">IF(AN27="","",VLOOKUP(AN27,#REF!,10,FALSE()))</f>
        <v/>
      </c>
      <c r="AO28" s="97" t="str">
        <f aca="false">IF(AO27="","",VLOOKUP(AO27,#REF!,10,FALSE()))</f>
        <v/>
      </c>
      <c r="AP28" s="97" t="str">
        <f aca="false">IF(AP27="","",VLOOKUP(AP27,#REF!,10,FALSE()))</f>
        <v/>
      </c>
      <c r="AQ28" s="98" t="str">
        <f aca="false">IF(AQ27="","",VLOOKUP(AQ27,#REF!,10,FALSE()))</f>
        <v/>
      </c>
      <c r="AR28" s="96" t="str">
        <f aca="false">IF(AR27="","",VLOOKUP(AR27,#REF!,10,FALSE()))</f>
        <v/>
      </c>
      <c r="AS28" s="97" t="str">
        <f aca="false">IF(AS27="","",VLOOKUP(AS27,#REF!,10,FALSE()))</f>
        <v/>
      </c>
      <c r="AT28" s="97" t="str">
        <f aca="false">IF(AT27="","",VLOOKUP(AT27,#REF!,10,FALSE()))</f>
        <v/>
      </c>
      <c r="AU28" s="97" t="str">
        <f aca="false">IF(AU27="","",VLOOKUP(AU27,#REF!,10,FALSE()))</f>
        <v/>
      </c>
      <c r="AV28" s="97" t="str">
        <f aca="false">IF(AV27="","",VLOOKUP(AV27,#REF!,10,FALSE()))</f>
        <v/>
      </c>
      <c r="AW28" s="97" t="str">
        <f aca="false">IF(AW27="","",VLOOKUP(AW27,#REF!,10,FALSE()))</f>
        <v/>
      </c>
      <c r="AX28" s="98" t="str">
        <f aca="false">IF(AX27="","",VLOOKUP(AX27,#REF!,10,FALSE()))</f>
        <v/>
      </c>
      <c r="AY28" s="96" t="str">
        <f aca="false">IF(AY27="","",VLOOKUP(AY27,#REF!,10,FALSE()))</f>
        <v/>
      </c>
      <c r="AZ28" s="97" t="str">
        <f aca="false">IF(AZ27="","",VLOOKUP(AZ27,#REF!,10,FALSE()))</f>
        <v/>
      </c>
      <c r="BA28" s="97" t="str">
        <f aca="false">IF(BA27="","",VLOOKUP(BA27,#REF!,10,FALSE()))</f>
        <v/>
      </c>
      <c r="BB28" s="99" t="n">
        <f aca="false">IF($BE$3="４週",SUM(W28:AX28),IF($BE$3="暦月",SUM(W28:BA28),""))</f>
        <v>0</v>
      </c>
      <c r="BC28" s="99"/>
      <c r="BD28" s="100" t="n">
        <f aca="false">IF($BE$3="４週",BB28/4,IF($BE$3="暦月",(BB28/($BE$8/7)),""))</f>
        <v>0</v>
      </c>
      <c r="BE28" s="100"/>
      <c r="BF28" s="116"/>
      <c r="BG28" s="116"/>
      <c r="BH28" s="116"/>
      <c r="BI28" s="116"/>
      <c r="BJ28" s="116"/>
    </row>
    <row r="29" customFormat="false" ht="20.25" hidden="false" customHeight="true" outlineLevel="0" collapsed="false">
      <c r="B29" s="75" t="n">
        <f aca="false">B27+1</f>
        <v>7</v>
      </c>
      <c r="C29" s="101"/>
      <c r="D29" s="101"/>
      <c r="E29" s="444"/>
      <c r="F29" s="445"/>
      <c r="G29" s="444"/>
      <c r="H29" s="445"/>
      <c r="I29" s="104"/>
      <c r="J29" s="104"/>
      <c r="K29" s="105"/>
      <c r="L29" s="105"/>
      <c r="M29" s="105"/>
      <c r="N29" s="105"/>
      <c r="O29" s="106"/>
      <c r="P29" s="106"/>
      <c r="Q29" s="106"/>
      <c r="R29" s="106"/>
      <c r="S29" s="106"/>
      <c r="T29" s="451" t="s">
        <v>34</v>
      </c>
      <c r="U29" s="452"/>
      <c r="V29" s="453"/>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1"/>
      <c r="AU29" s="111"/>
      <c r="AV29" s="111"/>
      <c r="AW29" s="111"/>
      <c r="AX29" s="112"/>
      <c r="AY29" s="110"/>
      <c r="AZ29" s="111"/>
      <c r="BA29" s="113"/>
      <c r="BB29" s="114"/>
      <c r="BC29" s="114"/>
      <c r="BD29" s="115"/>
      <c r="BE29" s="115"/>
      <c r="BF29" s="116"/>
      <c r="BG29" s="116"/>
      <c r="BH29" s="116"/>
      <c r="BI29" s="116"/>
      <c r="BJ29" s="116"/>
    </row>
    <row r="30" customFormat="false" ht="20.25" hidden="false" customHeight="true" outlineLevel="0" collapsed="false">
      <c r="B30" s="75"/>
      <c r="C30" s="101"/>
      <c r="D30" s="101"/>
      <c r="E30" s="444"/>
      <c r="F30" s="445" t="n">
        <f aca="false">C29</f>
        <v>0</v>
      </c>
      <c r="G30" s="444"/>
      <c r="H30" s="445" t="n">
        <f aca="false">I29</f>
        <v>0</v>
      </c>
      <c r="I30" s="104"/>
      <c r="J30" s="104"/>
      <c r="K30" s="105"/>
      <c r="L30" s="105"/>
      <c r="M30" s="105"/>
      <c r="N30" s="105"/>
      <c r="O30" s="106"/>
      <c r="P30" s="106"/>
      <c r="Q30" s="106"/>
      <c r="R30" s="106"/>
      <c r="S30" s="106"/>
      <c r="T30" s="446" t="s">
        <v>35</v>
      </c>
      <c r="U30" s="447"/>
      <c r="V30" s="448"/>
      <c r="W30" s="96" t="str">
        <f aca="false">IF(W29="","",VLOOKUP(W29,#REF!,10,FALSE()))</f>
        <v/>
      </c>
      <c r="X30" s="97" t="str">
        <f aca="false">IF(X29="","",VLOOKUP(X29,#REF!,10,FALSE()))</f>
        <v/>
      </c>
      <c r="Y30" s="97" t="str">
        <f aca="false">IF(Y29="","",VLOOKUP(Y29,#REF!,10,FALSE()))</f>
        <v/>
      </c>
      <c r="Z30" s="97" t="str">
        <f aca="false">IF(Z29="","",VLOOKUP(Z29,#REF!,10,FALSE()))</f>
        <v/>
      </c>
      <c r="AA30" s="97" t="str">
        <f aca="false">IF(AA29="","",VLOOKUP(AA29,#REF!,10,FALSE()))</f>
        <v/>
      </c>
      <c r="AB30" s="97" t="str">
        <f aca="false">IF(AB29="","",VLOOKUP(AB29,#REF!,10,FALSE()))</f>
        <v/>
      </c>
      <c r="AC30" s="98" t="str">
        <f aca="false">IF(AC29="","",VLOOKUP(AC29,#REF!,10,FALSE()))</f>
        <v/>
      </c>
      <c r="AD30" s="96" t="str">
        <f aca="false">IF(AD29="","",VLOOKUP(AD29,#REF!,10,FALSE()))</f>
        <v/>
      </c>
      <c r="AE30" s="97" t="str">
        <f aca="false">IF(AE29="","",VLOOKUP(AE29,#REF!,10,FALSE()))</f>
        <v/>
      </c>
      <c r="AF30" s="97" t="str">
        <f aca="false">IF(AF29="","",VLOOKUP(AF29,#REF!,10,FALSE()))</f>
        <v/>
      </c>
      <c r="AG30" s="97" t="str">
        <f aca="false">IF(AG29="","",VLOOKUP(AG29,#REF!,10,FALSE()))</f>
        <v/>
      </c>
      <c r="AH30" s="97" t="str">
        <f aca="false">IF(AH29="","",VLOOKUP(AH29,#REF!,10,FALSE()))</f>
        <v/>
      </c>
      <c r="AI30" s="97" t="str">
        <f aca="false">IF(AI29="","",VLOOKUP(AI29,#REF!,10,FALSE()))</f>
        <v/>
      </c>
      <c r="AJ30" s="98" t="str">
        <f aca="false">IF(AJ29="","",VLOOKUP(AJ29,#REF!,10,FALSE()))</f>
        <v/>
      </c>
      <c r="AK30" s="96" t="str">
        <f aca="false">IF(AK29="","",VLOOKUP(AK29,#REF!,10,FALSE()))</f>
        <v/>
      </c>
      <c r="AL30" s="97" t="str">
        <f aca="false">IF(AL29="","",VLOOKUP(AL29,#REF!,10,FALSE()))</f>
        <v/>
      </c>
      <c r="AM30" s="97" t="str">
        <f aca="false">IF(AM29="","",VLOOKUP(AM29,#REF!,10,FALSE()))</f>
        <v/>
      </c>
      <c r="AN30" s="97" t="str">
        <f aca="false">IF(AN29="","",VLOOKUP(AN29,#REF!,10,FALSE()))</f>
        <v/>
      </c>
      <c r="AO30" s="97" t="str">
        <f aca="false">IF(AO29="","",VLOOKUP(AO29,#REF!,10,FALSE()))</f>
        <v/>
      </c>
      <c r="AP30" s="97" t="str">
        <f aca="false">IF(AP29="","",VLOOKUP(AP29,#REF!,10,FALSE()))</f>
        <v/>
      </c>
      <c r="AQ30" s="98" t="str">
        <f aca="false">IF(AQ29="","",VLOOKUP(AQ29,#REF!,10,FALSE()))</f>
        <v/>
      </c>
      <c r="AR30" s="96" t="str">
        <f aca="false">IF(AR29="","",VLOOKUP(AR29,#REF!,10,FALSE()))</f>
        <v/>
      </c>
      <c r="AS30" s="97" t="str">
        <f aca="false">IF(AS29="","",VLOOKUP(AS29,#REF!,10,FALSE()))</f>
        <v/>
      </c>
      <c r="AT30" s="97" t="str">
        <f aca="false">IF(AT29="","",VLOOKUP(AT29,#REF!,10,FALSE()))</f>
        <v/>
      </c>
      <c r="AU30" s="97" t="str">
        <f aca="false">IF(AU29="","",VLOOKUP(AU29,#REF!,10,FALSE()))</f>
        <v/>
      </c>
      <c r="AV30" s="97" t="str">
        <f aca="false">IF(AV29="","",VLOOKUP(AV29,#REF!,10,FALSE()))</f>
        <v/>
      </c>
      <c r="AW30" s="97" t="str">
        <f aca="false">IF(AW29="","",VLOOKUP(AW29,#REF!,10,FALSE()))</f>
        <v/>
      </c>
      <c r="AX30" s="98" t="str">
        <f aca="false">IF(AX29="","",VLOOKUP(AX29,#REF!,10,FALSE()))</f>
        <v/>
      </c>
      <c r="AY30" s="96" t="str">
        <f aca="false">IF(AY29="","",VLOOKUP(AY29,#REF!,10,FALSE()))</f>
        <v/>
      </c>
      <c r="AZ30" s="97" t="str">
        <f aca="false">IF(AZ29="","",VLOOKUP(AZ29,#REF!,10,FALSE()))</f>
        <v/>
      </c>
      <c r="BA30" s="97" t="str">
        <f aca="false">IF(BA29="","",VLOOKUP(BA29,#REF!,10,FALSE()))</f>
        <v/>
      </c>
      <c r="BB30" s="99" t="n">
        <f aca="false">IF($BE$3="４週",SUM(W30:AX30),IF($BE$3="暦月",SUM(W30:BA30),""))</f>
        <v>0</v>
      </c>
      <c r="BC30" s="99"/>
      <c r="BD30" s="100" t="n">
        <f aca="false">IF($BE$3="４週",BB30/4,IF($BE$3="暦月",(BB30/($BE$8/7)),""))</f>
        <v>0</v>
      </c>
      <c r="BE30" s="100"/>
      <c r="BF30" s="116"/>
      <c r="BG30" s="116"/>
      <c r="BH30" s="116"/>
      <c r="BI30" s="116"/>
      <c r="BJ30" s="116"/>
    </row>
    <row r="31" customFormat="false" ht="20.25" hidden="false" customHeight="true" outlineLevel="0" collapsed="false">
      <c r="B31" s="75" t="n">
        <f aca="false">B29+1</f>
        <v>8</v>
      </c>
      <c r="C31" s="101"/>
      <c r="D31" s="101"/>
      <c r="E31" s="444"/>
      <c r="F31" s="445"/>
      <c r="G31" s="444"/>
      <c r="H31" s="445"/>
      <c r="I31" s="104"/>
      <c r="J31" s="104"/>
      <c r="K31" s="105"/>
      <c r="L31" s="105"/>
      <c r="M31" s="105"/>
      <c r="N31" s="105"/>
      <c r="O31" s="106"/>
      <c r="P31" s="106"/>
      <c r="Q31" s="106"/>
      <c r="R31" s="106"/>
      <c r="S31" s="106"/>
      <c r="T31" s="451" t="s">
        <v>34</v>
      </c>
      <c r="U31" s="452"/>
      <c r="V31" s="453"/>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1"/>
      <c r="AU31" s="111"/>
      <c r="AV31" s="111"/>
      <c r="AW31" s="111"/>
      <c r="AX31" s="112"/>
      <c r="AY31" s="110"/>
      <c r="AZ31" s="111"/>
      <c r="BA31" s="113"/>
      <c r="BB31" s="114"/>
      <c r="BC31" s="114"/>
      <c r="BD31" s="115"/>
      <c r="BE31" s="115"/>
      <c r="BF31" s="116"/>
      <c r="BG31" s="116"/>
      <c r="BH31" s="116"/>
      <c r="BI31" s="116"/>
      <c r="BJ31" s="116"/>
    </row>
    <row r="32" customFormat="false" ht="20.25" hidden="false" customHeight="true" outlineLevel="0" collapsed="false">
      <c r="B32" s="75"/>
      <c r="C32" s="101"/>
      <c r="D32" s="101"/>
      <c r="E32" s="444"/>
      <c r="F32" s="445" t="n">
        <f aca="false">C31</f>
        <v>0</v>
      </c>
      <c r="G32" s="444"/>
      <c r="H32" s="445" t="n">
        <f aca="false">I31</f>
        <v>0</v>
      </c>
      <c r="I32" s="104"/>
      <c r="J32" s="104"/>
      <c r="K32" s="105"/>
      <c r="L32" s="105"/>
      <c r="M32" s="105"/>
      <c r="N32" s="105"/>
      <c r="O32" s="106"/>
      <c r="P32" s="106"/>
      <c r="Q32" s="106"/>
      <c r="R32" s="106"/>
      <c r="S32" s="106"/>
      <c r="T32" s="446" t="s">
        <v>35</v>
      </c>
      <c r="U32" s="447"/>
      <c r="V32" s="448"/>
      <c r="W32" s="96" t="str">
        <f aca="false">IF(W31="","",VLOOKUP(W31,#REF!,10,FALSE()))</f>
        <v/>
      </c>
      <c r="X32" s="97" t="str">
        <f aca="false">IF(X31="","",VLOOKUP(X31,#REF!,10,FALSE()))</f>
        <v/>
      </c>
      <c r="Y32" s="97" t="str">
        <f aca="false">IF(Y31="","",VLOOKUP(Y31,#REF!,10,FALSE()))</f>
        <v/>
      </c>
      <c r="Z32" s="97" t="str">
        <f aca="false">IF(Z31="","",VLOOKUP(Z31,#REF!,10,FALSE()))</f>
        <v/>
      </c>
      <c r="AA32" s="97" t="str">
        <f aca="false">IF(AA31="","",VLOOKUP(AA31,#REF!,10,FALSE()))</f>
        <v/>
      </c>
      <c r="AB32" s="97" t="str">
        <f aca="false">IF(AB31="","",VLOOKUP(AB31,#REF!,10,FALSE()))</f>
        <v/>
      </c>
      <c r="AC32" s="98" t="str">
        <f aca="false">IF(AC31="","",VLOOKUP(AC31,#REF!,10,FALSE()))</f>
        <v/>
      </c>
      <c r="AD32" s="96" t="str">
        <f aca="false">IF(AD31="","",VLOOKUP(AD31,#REF!,10,FALSE()))</f>
        <v/>
      </c>
      <c r="AE32" s="97" t="str">
        <f aca="false">IF(AE31="","",VLOOKUP(AE31,#REF!,10,FALSE()))</f>
        <v/>
      </c>
      <c r="AF32" s="97" t="str">
        <f aca="false">IF(AF31="","",VLOOKUP(AF31,#REF!,10,FALSE()))</f>
        <v/>
      </c>
      <c r="AG32" s="97" t="str">
        <f aca="false">IF(AG31="","",VLOOKUP(AG31,#REF!,10,FALSE()))</f>
        <v/>
      </c>
      <c r="AH32" s="97" t="str">
        <f aca="false">IF(AH31="","",VLOOKUP(AH31,#REF!,10,FALSE()))</f>
        <v/>
      </c>
      <c r="AI32" s="97" t="str">
        <f aca="false">IF(AI31="","",VLOOKUP(AI31,#REF!,10,FALSE()))</f>
        <v/>
      </c>
      <c r="AJ32" s="98" t="str">
        <f aca="false">IF(AJ31="","",VLOOKUP(AJ31,#REF!,10,FALSE()))</f>
        <v/>
      </c>
      <c r="AK32" s="96" t="str">
        <f aca="false">IF(AK31="","",VLOOKUP(AK31,#REF!,10,FALSE()))</f>
        <v/>
      </c>
      <c r="AL32" s="97" t="str">
        <f aca="false">IF(AL31="","",VLOOKUP(AL31,#REF!,10,FALSE()))</f>
        <v/>
      </c>
      <c r="AM32" s="97" t="str">
        <f aca="false">IF(AM31="","",VLOOKUP(AM31,#REF!,10,FALSE()))</f>
        <v/>
      </c>
      <c r="AN32" s="97" t="str">
        <f aca="false">IF(AN31="","",VLOOKUP(AN31,#REF!,10,FALSE()))</f>
        <v/>
      </c>
      <c r="AO32" s="97" t="str">
        <f aca="false">IF(AO31="","",VLOOKUP(AO31,#REF!,10,FALSE()))</f>
        <v/>
      </c>
      <c r="AP32" s="97" t="str">
        <f aca="false">IF(AP31="","",VLOOKUP(AP31,#REF!,10,FALSE()))</f>
        <v/>
      </c>
      <c r="AQ32" s="98" t="str">
        <f aca="false">IF(AQ31="","",VLOOKUP(AQ31,#REF!,10,FALSE()))</f>
        <v/>
      </c>
      <c r="AR32" s="96" t="str">
        <f aca="false">IF(AR31="","",VLOOKUP(AR31,#REF!,10,FALSE()))</f>
        <v/>
      </c>
      <c r="AS32" s="97" t="str">
        <f aca="false">IF(AS31="","",VLOOKUP(AS31,#REF!,10,FALSE()))</f>
        <v/>
      </c>
      <c r="AT32" s="97" t="str">
        <f aca="false">IF(AT31="","",VLOOKUP(AT31,#REF!,10,FALSE()))</f>
        <v/>
      </c>
      <c r="AU32" s="97" t="str">
        <f aca="false">IF(AU31="","",VLOOKUP(AU31,#REF!,10,FALSE()))</f>
        <v/>
      </c>
      <c r="AV32" s="97" t="str">
        <f aca="false">IF(AV31="","",VLOOKUP(AV31,#REF!,10,FALSE()))</f>
        <v/>
      </c>
      <c r="AW32" s="97" t="str">
        <f aca="false">IF(AW31="","",VLOOKUP(AW31,#REF!,10,FALSE()))</f>
        <v/>
      </c>
      <c r="AX32" s="98" t="str">
        <f aca="false">IF(AX31="","",VLOOKUP(AX31,#REF!,10,FALSE()))</f>
        <v/>
      </c>
      <c r="AY32" s="96" t="str">
        <f aca="false">IF(AY31="","",VLOOKUP(AY31,#REF!,10,FALSE()))</f>
        <v/>
      </c>
      <c r="AZ32" s="97" t="str">
        <f aca="false">IF(AZ31="","",VLOOKUP(AZ31,#REF!,10,FALSE()))</f>
        <v/>
      </c>
      <c r="BA32" s="97" t="str">
        <f aca="false">IF(BA31="","",VLOOKUP(BA31,#REF!,10,FALSE()))</f>
        <v/>
      </c>
      <c r="BB32" s="99" t="n">
        <f aca="false">IF($BE$3="４週",SUM(W32:AX32),IF($BE$3="暦月",SUM(W32:BA32),""))</f>
        <v>0</v>
      </c>
      <c r="BC32" s="99"/>
      <c r="BD32" s="100" t="n">
        <f aca="false">IF($BE$3="４週",BB32/4,IF($BE$3="暦月",(BB32/($BE$8/7)),""))</f>
        <v>0</v>
      </c>
      <c r="BE32" s="100"/>
      <c r="BF32" s="116"/>
      <c r="BG32" s="116"/>
      <c r="BH32" s="116"/>
      <c r="BI32" s="116"/>
      <c r="BJ32" s="116"/>
    </row>
    <row r="33" customFormat="false" ht="20.25" hidden="false" customHeight="true" outlineLevel="0" collapsed="false">
      <c r="B33" s="75" t="n">
        <f aca="false">B31+1</f>
        <v>9</v>
      </c>
      <c r="C33" s="101"/>
      <c r="D33" s="101"/>
      <c r="E33" s="444"/>
      <c r="F33" s="445"/>
      <c r="G33" s="444"/>
      <c r="H33" s="445"/>
      <c r="I33" s="104"/>
      <c r="J33" s="104"/>
      <c r="K33" s="105"/>
      <c r="L33" s="105"/>
      <c r="M33" s="105"/>
      <c r="N33" s="105"/>
      <c r="O33" s="106"/>
      <c r="P33" s="106"/>
      <c r="Q33" s="106"/>
      <c r="R33" s="106"/>
      <c r="S33" s="106"/>
      <c r="T33" s="451" t="s">
        <v>34</v>
      </c>
      <c r="U33" s="452"/>
      <c r="V33" s="453"/>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1"/>
      <c r="AU33" s="111"/>
      <c r="AV33" s="111"/>
      <c r="AW33" s="111"/>
      <c r="AX33" s="112"/>
      <c r="AY33" s="110"/>
      <c r="AZ33" s="111"/>
      <c r="BA33" s="113"/>
      <c r="BB33" s="114"/>
      <c r="BC33" s="114"/>
      <c r="BD33" s="115"/>
      <c r="BE33" s="115"/>
      <c r="BF33" s="116"/>
      <c r="BG33" s="116"/>
      <c r="BH33" s="116"/>
      <c r="BI33" s="116"/>
      <c r="BJ33" s="116"/>
    </row>
    <row r="34" customFormat="false" ht="20.25" hidden="false" customHeight="true" outlineLevel="0" collapsed="false">
      <c r="B34" s="75"/>
      <c r="C34" s="101"/>
      <c r="D34" s="101"/>
      <c r="E34" s="444"/>
      <c r="F34" s="445" t="n">
        <f aca="false">C33</f>
        <v>0</v>
      </c>
      <c r="G34" s="444"/>
      <c r="H34" s="445" t="n">
        <f aca="false">I33</f>
        <v>0</v>
      </c>
      <c r="I34" s="104"/>
      <c r="J34" s="104"/>
      <c r="K34" s="105"/>
      <c r="L34" s="105"/>
      <c r="M34" s="105"/>
      <c r="N34" s="105"/>
      <c r="O34" s="106"/>
      <c r="P34" s="106"/>
      <c r="Q34" s="106"/>
      <c r="R34" s="106"/>
      <c r="S34" s="106"/>
      <c r="T34" s="454" t="s">
        <v>35</v>
      </c>
      <c r="U34" s="455"/>
      <c r="V34" s="456"/>
      <c r="W34" s="96" t="str">
        <f aca="false">IF(W33="","",VLOOKUP(W33,#REF!,10,FALSE()))</f>
        <v/>
      </c>
      <c r="X34" s="97" t="str">
        <f aca="false">IF(X33="","",VLOOKUP(X33,#REF!,10,FALSE()))</f>
        <v/>
      </c>
      <c r="Y34" s="97" t="str">
        <f aca="false">IF(Y33="","",VLOOKUP(Y33,#REF!,10,FALSE()))</f>
        <v/>
      </c>
      <c r="Z34" s="97" t="str">
        <f aca="false">IF(Z33="","",VLOOKUP(Z33,#REF!,10,FALSE()))</f>
        <v/>
      </c>
      <c r="AA34" s="97" t="str">
        <f aca="false">IF(AA33="","",VLOOKUP(AA33,#REF!,10,FALSE()))</f>
        <v/>
      </c>
      <c r="AB34" s="97" t="str">
        <f aca="false">IF(AB33="","",VLOOKUP(AB33,#REF!,10,FALSE()))</f>
        <v/>
      </c>
      <c r="AC34" s="98" t="str">
        <f aca="false">IF(AC33="","",VLOOKUP(AC33,#REF!,10,FALSE()))</f>
        <v/>
      </c>
      <c r="AD34" s="96" t="str">
        <f aca="false">IF(AD33="","",VLOOKUP(AD33,#REF!,10,FALSE()))</f>
        <v/>
      </c>
      <c r="AE34" s="97" t="str">
        <f aca="false">IF(AE33="","",VLOOKUP(AE33,#REF!,10,FALSE()))</f>
        <v/>
      </c>
      <c r="AF34" s="97" t="str">
        <f aca="false">IF(AF33="","",VLOOKUP(AF33,#REF!,10,FALSE()))</f>
        <v/>
      </c>
      <c r="AG34" s="97" t="str">
        <f aca="false">IF(AG33="","",VLOOKUP(AG33,#REF!,10,FALSE()))</f>
        <v/>
      </c>
      <c r="AH34" s="97" t="str">
        <f aca="false">IF(AH33="","",VLOOKUP(AH33,#REF!,10,FALSE()))</f>
        <v/>
      </c>
      <c r="AI34" s="97" t="str">
        <f aca="false">IF(AI33="","",VLOOKUP(AI33,#REF!,10,FALSE()))</f>
        <v/>
      </c>
      <c r="AJ34" s="98" t="str">
        <f aca="false">IF(AJ33="","",VLOOKUP(AJ33,#REF!,10,FALSE()))</f>
        <v/>
      </c>
      <c r="AK34" s="96" t="str">
        <f aca="false">IF(AK33="","",VLOOKUP(AK33,#REF!,10,FALSE()))</f>
        <v/>
      </c>
      <c r="AL34" s="97" t="str">
        <f aca="false">IF(AL33="","",VLOOKUP(AL33,#REF!,10,FALSE()))</f>
        <v/>
      </c>
      <c r="AM34" s="97" t="str">
        <f aca="false">IF(AM33="","",VLOOKUP(AM33,#REF!,10,FALSE()))</f>
        <v/>
      </c>
      <c r="AN34" s="97" t="str">
        <f aca="false">IF(AN33="","",VLOOKUP(AN33,#REF!,10,FALSE()))</f>
        <v/>
      </c>
      <c r="AO34" s="97" t="str">
        <f aca="false">IF(AO33="","",VLOOKUP(AO33,#REF!,10,FALSE()))</f>
        <v/>
      </c>
      <c r="AP34" s="97" t="str">
        <f aca="false">IF(AP33="","",VLOOKUP(AP33,#REF!,10,FALSE()))</f>
        <v/>
      </c>
      <c r="AQ34" s="98" t="str">
        <f aca="false">IF(AQ33="","",VLOOKUP(AQ33,#REF!,10,FALSE()))</f>
        <v/>
      </c>
      <c r="AR34" s="96" t="str">
        <f aca="false">IF(AR33="","",VLOOKUP(AR33,#REF!,10,FALSE()))</f>
        <v/>
      </c>
      <c r="AS34" s="97" t="str">
        <f aca="false">IF(AS33="","",VLOOKUP(AS33,#REF!,10,FALSE()))</f>
        <v/>
      </c>
      <c r="AT34" s="97" t="str">
        <f aca="false">IF(AT33="","",VLOOKUP(AT33,#REF!,10,FALSE()))</f>
        <v/>
      </c>
      <c r="AU34" s="97" t="str">
        <f aca="false">IF(AU33="","",VLOOKUP(AU33,#REF!,10,FALSE()))</f>
        <v/>
      </c>
      <c r="AV34" s="97" t="str">
        <f aca="false">IF(AV33="","",VLOOKUP(AV33,#REF!,10,FALSE()))</f>
        <v/>
      </c>
      <c r="AW34" s="97" t="str">
        <f aca="false">IF(AW33="","",VLOOKUP(AW33,#REF!,10,FALSE()))</f>
        <v/>
      </c>
      <c r="AX34" s="98" t="str">
        <f aca="false">IF(AX33="","",VLOOKUP(AX33,#REF!,10,FALSE()))</f>
        <v/>
      </c>
      <c r="AY34" s="96" t="str">
        <f aca="false">IF(AY33="","",VLOOKUP(AY33,#REF!,10,FALSE()))</f>
        <v/>
      </c>
      <c r="AZ34" s="97" t="str">
        <f aca="false">IF(AZ33="","",VLOOKUP(AZ33,#REF!,10,FALSE()))</f>
        <v/>
      </c>
      <c r="BA34" s="97" t="str">
        <f aca="false">IF(BA33="","",VLOOKUP(BA33,#REF!,10,FALSE()))</f>
        <v/>
      </c>
      <c r="BB34" s="99" t="n">
        <f aca="false">IF($BE$3="４週",SUM(W34:AX34),IF($BE$3="暦月",SUM(W34:BA34),""))</f>
        <v>0</v>
      </c>
      <c r="BC34" s="99"/>
      <c r="BD34" s="100" t="n">
        <f aca="false">IF($BE$3="４週",BB34/4,IF($BE$3="暦月",(BB34/($BE$8/7)),""))</f>
        <v>0</v>
      </c>
      <c r="BE34" s="100"/>
      <c r="BF34" s="116"/>
      <c r="BG34" s="116"/>
      <c r="BH34" s="116"/>
      <c r="BI34" s="116"/>
      <c r="BJ34" s="116"/>
    </row>
    <row r="35" customFormat="false" ht="20.25" hidden="false" customHeight="true" outlineLevel="0" collapsed="false">
      <c r="B35" s="75" t="n">
        <f aca="false">B33+1</f>
        <v>10</v>
      </c>
      <c r="C35" s="101"/>
      <c r="D35" s="101"/>
      <c r="E35" s="444"/>
      <c r="F35" s="445"/>
      <c r="G35" s="444"/>
      <c r="H35" s="445"/>
      <c r="I35" s="104"/>
      <c r="J35" s="104"/>
      <c r="K35" s="105"/>
      <c r="L35" s="105"/>
      <c r="M35" s="105"/>
      <c r="N35" s="105"/>
      <c r="O35" s="106"/>
      <c r="P35" s="106"/>
      <c r="Q35" s="106"/>
      <c r="R35" s="106"/>
      <c r="S35" s="106"/>
      <c r="T35" s="457" t="s">
        <v>34</v>
      </c>
      <c r="V35" s="458"/>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1"/>
      <c r="AU35" s="111"/>
      <c r="AV35" s="111"/>
      <c r="AW35" s="111"/>
      <c r="AX35" s="112"/>
      <c r="AY35" s="110"/>
      <c r="AZ35" s="111"/>
      <c r="BA35" s="113"/>
      <c r="BB35" s="114"/>
      <c r="BC35" s="114"/>
      <c r="BD35" s="115"/>
      <c r="BE35" s="115"/>
      <c r="BF35" s="116"/>
      <c r="BG35" s="116"/>
      <c r="BH35" s="116"/>
      <c r="BI35" s="116"/>
      <c r="BJ35" s="116"/>
    </row>
    <row r="36" customFormat="false" ht="20.25" hidden="false" customHeight="true" outlineLevel="0" collapsed="false">
      <c r="B36" s="75"/>
      <c r="C36" s="101"/>
      <c r="D36" s="101"/>
      <c r="E36" s="444"/>
      <c r="F36" s="445" t="n">
        <f aca="false">C35</f>
        <v>0</v>
      </c>
      <c r="G36" s="444"/>
      <c r="H36" s="445" t="n">
        <f aca="false">I35</f>
        <v>0</v>
      </c>
      <c r="I36" s="104"/>
      <c r="J36" s="104"/>
      <c r="K36" s="105"/>
      <c r="L36" s="105"/>
      <c r="M36" s="105"/>
      <c r="N36" s="105"/>
      <c r="O36" s="106"/>
      <c r="P36" s="106"/>
      <c r="Q36" s="106"/>
      <c r="R36" s="106"/>
      <c r="S36" s="106"/>
      <c r="T36" s="454" t="s">
        <v>35</v>
      </c>
      <c r="U36" s="455"/>
      <c r="V36" s="456"/>
      <c r="W36" s="96" t="str">
        <f aca="false">IF(W35="","",VLOOKUP(W35,#REF!,10,FALSE()))</f>
        <v/>
      </c>
      <c r="X36" s="97" t="str">
        <f aca="false">IF(X35="","",VLOOKUP(X35,#REF!,10,FALSE()))</f>
        <v/>
      </c>
      <c r="Y36" s="97" t="str">
        <f aca="false">IF(Y35="","",VLOOKUP(Y35,#REF!,10,FALSE()))</f>
        <v/>
      </c>
      <c r="Z36" s="97" t="str">
        <f aca="false">IF(Z35="","",VLOOKUP(Z35,#REF!,10,FALSE()))</f>
        <v/>
      </c>
      <c r="AA36" s="97" t="str">
        <f aca="false">IF(AA35="","",VLOOKUP(AA35,#REF!,10,FALSE()))</f>
        <v/>
      </c>
      <c r="AB36" s="97" t="str">
        <f aca="false">IF(AB35="","",VLOOKUP(AB35,#REF!,10,FALSE()))</f>
        <v/>
      </c>
      <c r="AC36" s="98" t="str">
        <f aca="false">IF(AC35="","",VLOOKUP(AC35,#REF!,10,FALSE()))</f>
        <v/>
      </c>
      <c r="AD36" s="96" t="str">
        <f aca="false">IF(AD35="","",VLOOKUP(AD35,#REF!,10,FALSE()))</f>
        <v/>
      </c>
      <c r="AE36" s="97" t="str">
        <f aca="false">IF(AE35="","",VLOOKUP(AE35,#REF!,10,FALSE()))</f>
        <v/>
      </c>
      <c r="AF36" s="97" t="str">
        <f aca="false">IF(AF35="","",VLOOKUP(AF35,#REF!,10,FALSE()))</f>
        <v/>
      </c>
      <c r="AG36" s="97" t="str">
        <f aca="false">IF(AG35="","",VLOOKUP(AG35,#REF!,10,FALSE()))</f>
        <v/>
      </c>
      <c r="AH36" s="97" t="str">
        <f aca="false">IF(AH35="","",VLOOKUP(AH35,#REF!,10,FALSE()))</f>
        <v/>
      </c>
      <c r="AI36" s="97" t="str">
        <f aca="false">IF(AI35="","",VLOOKUP(AI35,#REF!,10,FALSE()))</f>
        <v/>
      </c>
      <c r="AJ36" s="98" t="str">
        <f aca="false">IF(AJ35="","",VLOOKUP(AJ35,#REF!,10,FALSE()))</f>
        <v/>
      </c>
      <c r="AK36" s="96" t="str">
        <f aca="false">IF(AK35="","",VLOOKUP(AK35,#REF!,10,FALSE()))</f>
        <v/>
      </c>
      <c r="AL36" s="97" t="str">
        <f aca="false">IF(AL35="","",VLOOKUP(AL35,#REF!,10,FALSE()))</f>
        <v/>
      </c>
      <c r="AM36" s="97" t="str">
        <f aca="false">IF(AM35="","",VLOOKUP(AM35,#REF!,10,FALSE()))</f>
        <v/>
      </c>
      <c r="AN36" s="97" t="str">
        <f aca="false">IF(AN35="","",VLOOKUP(AN35,#REF!,10,FALSE()))</f>
        <v/>
      </c>
      <c r="AO36" s="97" t="str">
        <f aca="false">IF(AO35="","",VLOOKUP(AO35,#REF!,10,FALSE()))</f>
        <v/>
      </c>
      <c r="AP36" s="97" t="str">
        <f aca="false">IF(AP35="","",VLOOKUP(AP35,#REF!,10,FALSE()))</f>
        <v/>
      </c>
      <c r="AQ36" s="98" t="str">
        <f aca="false">IF(AQ35="","",VLOOKUP(AQ35,#REF!,10,FALSE()))</f>
        <v/>
      </c>
      <c r="AR36" s="96" t="str">
        <f aca="false">IF(AR35="","",VLOOKUP(AR35,#REF!,10,FALSE()))</f>
        <v/>
      </c>
      <c r="AS36" s="97" t="str">
        <f aca="false">IF(AS35="","",VLOOKUP(AS35,#REF!,10,FALSE()))</f>
        <v/>
      </c>
      <c r="AT36" s="97" t="str">
        <f aca="false">IF(AT35="","",VLOOKUP(AT35,#REF!,10,FALSE()))</f>
        <v/>
      </c>
      <c r="AU36" s="97" t="str">
        <f aca="false">IF(AU35="","",VLOOKUP(AU35,#REF!,10,FALSE()))</f>
        <v/>
      </c>
      <c r="AV36" s="97" t="str">
        <f aca="false">IF(AV35="","",VLOOKUP(AV35,#REF!,10,FALSE()))</f>
        <v/>
      </c>
      <c r="AW36" s="97" t="str">
        <f aca="false">IF(AW35="","",VLOOKUP(AW35,#REF!,10,FALSE()))</f>
        <v/>
      </c>
      <c r="AX36" s="98" t="str">
        <f aca="false">IF(AX35="","",VLOOKUP(AX35,#REF!,10,FALSE()))</f>
        <v/>
      </c>
      <c r="AY36" s="96" t="str">
        <f aca="false">IF(AY35="","",VLOOKUP(AY35,#REF!,10,FALSE()))</f>
        <v/>
      </c>
      <c r="AZ36" s="97" t="str">
        <f aca="false">IF(AZ35="","",VLOOKUP(AZ35,#REF!,10,FALSE()))</f>
        <v/>
      </c>
      <c r="BA36" s="97" t="str">
        <f aca="false">IF(BA35="","",VLOOKUP(BA35,#REF!,10,FALSE()))</f>
        <v/>
      </c>
      <c r="BB36" s="99" t="n">
        <f aca="false">IF($BE$3="４週",SUM(W36:AX36),IF($BE$3="暦月",SUM(W36:BA36),""))</f>
        <v>0</v>
      </c>
      <c r="BC36" s="99"/>
      <c r="BD36" s="100" t="n">
        <f aca="false">IF($BE$3="４週",BB36/4,IF($BE$3="暦月",(BB36/($BE$8/7)),""))</f>
        <v>0</v>
      </c>
      <c r="BE36" s="100"/>
      <c r="BF36" s="116"/>
      <c r="BG36" s="116"/>
      <c r="BH36" s="116"/>
      <c r="BI36" s="116"/>
      <c r="BJ36" s="116"/>
    </row>
    <row r="37" customFormat="false" ht="20.25" hidden="false" customHeight="true" outlineLevel="0" collapsed="false">
      <c r="B37" s="75" t="n">
        <f aca="false">B35+1</f>
        <v>11</v>
      </c>
      <c r="C37" s="101"/>
      <c r="D37" s="101"/>
      <c r="E37" s="444"/>
      <c r="F37" s="445"/>
      <c r="G37" s="444"/>
      <c r="H37" s="445"/>
      <c r="I37" s="104"/>
      <c r="J37" s="104"/>
      <c r="K37" s="105"/>
      <c r="L37" s="105"/>
      <c r="M37" s="105"/>
      <c r="N37" s="105"/>
      <c r="O37" s="106"/>
      <c r="P37" s="106"/>
      <c r="Q37" s="106"/>
      <c r="R37" s="106"/>
      <c r="S37" s="106"/>
      <c r="T37" s="457" t="s">
        <v>34</v>
      </c>
      <c r="V37" s="458"/>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1"/>
      <c r="AU37" s="111"/>
      <c r="AV37" s="111"/>
      <c r="AW37" s="111"/>
      <c r="AX37" s="112"/>
      <c r="AY37" s="110"/>
      <c r="AZ37" s="111"/>
      <c r="BA37" s="113"/>
      <c r="BB37" s="114"/>
      <c r="BC37" s="114"/>
      <c r="BD37" s="115"/>
      <c r="BE37" s="115"/>
      <c r="BF37" s="116"/>
      <c r="BG37" s="116"/>
      <c r="BH37" s="116"/>
      <c r="BI37" s="116"/>
      <c r="BJ37" s="116"/>
    </row>
    <row r="38" customFormat="false" ht="20.25" hidden="false" customHeight="true" outlineLevel="0" collapsed="false">
      <c r="B38" s="75"/>
      <c r="C38" s="101"/>
      <c r="D38" s="101"/>
      <c r="E38" s="444"/>
      <c r="F38" s="445" t="n">
        <f aca="false">C37</f>
        <v>0</v>
      </c>
      <c r="G38" s="444"/>
      <c r="H38" s="445" t="n">
        <f aca="false">I37</f>
        <v>0</v>
      </c>
      <c r="I38" s="104"/>
      <c r="J38" s="104"/>
      <c r="K38" s="105"/>
      <c r="L38" s="105"/>
      <c r="M38" s="105"/>
      <c r="N38" s="105"/>
      <c r="O38" s="106"/>
      <c r="P38" s="106"/>
      <c r="Q38" s="106"/>
      <c r="R38" s="106"/>
      <c r="S38" s="106"/>
      <c r="T38" s="454" t="s">
        <v>35</v>
      </c>
      <c r="U38" s="455"/>
      <c r="V38" s="456"/>
      <c r="W38" s="96" t="str">
        <f aca="false">IF(W37="","",VLOOKUP(W37,#REF!,10,FALSE()))</f>
        <v/>
      </c>
      <c r="X38" s="97" t="str">
        <f aca="false">IF(X37="","",VLOOKUP(X37,#REF!,10,FALSE()))</f>
        <v/>
      </c>
      <c r="Y38" s="97" t="str">
        <f aca="false">IF(Y37="","",VLOOKUP(Y37,#REF!,10,FALSE()))</f>
        <v/>
      </c>
      <c r="Z38" s="97" t="str">
        <f aca="false">IF(Z37="","",VLOOKUP(Z37,#REF!,10,FALSE()))</f>
        <v/>
      </c>
      <c r="AA38" s="97" t="str">
        <f aca="false">IF(AA37="","",VLOOKUP(AA37,#REF!,10,FALSE()))</f>
        <v/>
      </c>
      <c r="AB38" s="97" t="str">
        <f aca="false">IF(AB37="","",VLOOKUP(AB37,#REF!,10,FALSE()))</f>
        <v/>
      </c>
      <c r="AC38" s="98" t="str">
        <f aca="false">IF(AC37="","",VLOOKUP(AC37,#REF!,10,FALSE()))</f>
        <v/>
      </c>
      <c r="AD38" s="96" t="str">
        <f aca="false">IF(AD37="","",VLOOKUP(AD37,#REF!,10,FALSE()))</f>
        <v/>
      </c>
      <c r="AE38" s="97" t="str">
        <f aca="false">IF(AE37="","",VLOOKUP(AE37,#REF!,10,FALSE()))</f>
        <v/>
      </c>
      <c r="AF38" s="97" t="str">
        <f aca="false">IF(AF37="","",VLOOKUP(AF37,#REF!,10,FALSE()))</f>
        <v/>
      </c>
      <c r="AG38" s="97" t="str">
        <f aca="false">IF(AG37="","",VLOOKUP(AG37,#REF!,10,FALSE()))</f>
        <v/>
      </c>
      <c r="AH38" s="97" t="str">
        <f aca="false">IF(AH37="","",VLOOKUP(AH37,#REF!,10,FALSE()))</f>
        <v/>
      </c>
      <c r="AI38" s="97" t="str">
        <f aca="false">IF(AI37="","",VLOOKUP(AI37,#REF!,10,FALSE()))</f>
        <v/>
      </c>
      <c r="AJ38" s="98" t="str">
        <f aca="false">IF(AJ37="","",VLOOKUP(AJ37,#REF!,10,FALSE()))</f>
        <v/>
      </c>
      <c r="AK38" s="96" t="str">
        <f aca="false">IF(AK37="","",VLOOKUP(AK37,#REF!,10,FALSE()))</f>
        <v/>
      </c>
      <c r="AL38" s="97" t="str">
        <f aca="false">IF(AL37="","",VLOOKUP(AL37,#REF!,10,FALSE()))</f>
        <v/>
      </c>
      <c r="AM38" s="97" t="str">
        <f aca="false">IF(AM37="","",VLOOKUP(AM37,#REF!,10,FALSE()))</f>
        <v/>
      </c>
      <c r="AN38" s="97" t="str">
        <f aca="false">IF(AN37="","",VLOOKUP(AN37,#REF!,10,FALSE()))</f>
        <v/>
      </c>
      <c r="AO38" s="97" t="str">
        <f aca="false">IF(AO37="","",VLOOKUP(AO37,#REF!,10,FALSE()))</f>
        <v/>
      </c>
      <c r="AP38" s="97" t="str">
        <f aca="false">IF(AP37="","",VLOOKUP(AP37,#REF!,10,FALSE()))</f>
        <v/>
      </c>
      <c r="AQ38" s="98" t="str">
        <f aca="false">IF(AQ37="","",VLOOKUP(AQ37,#REF!,10,FALSE()))</f>
        <v/>
      </c>
      <c r="AR38" s="96" t="str">
        <f aca="false">IF(AR37="","",VLOOKUP(AR37,#REF!,10,FALSE()))</f>
        <v/>
      </c>
      <c r="AS38" s="97" t="str">
        <f aca="false">IF(AS37="","",VLOOKUP(AS37,#REF!,10,FALSE()))</f>
        <v/>
      </c>
      <c r="AT38" s="97" t="str">
        <f aca="false">IF(AT37="","",VLOOKUP(AT37,#REF!,10,FALSE()))</f>
        <v/>
      </c>
      <c r="AU38" s="97" t="str">
        <f aca="false">IF(AU37="","",VLOOKUP(AU37,#REF!,10,FALSE()))</f>
        <v/>
      </c>
      <c r="AV38" s="97" t="str">
        <f aca="false">IF(AV37="","",VLOOKUP(AV37,#REF!,10,FALSE()))</f>
        <v/>
      </c>
      <c r="AW38" s="97" t="str">
        <f aca="false">IF(AW37="","",VLOOKUP(AW37,#REF!,10,FALSE()))</f>
        <v/>
      </c>
      <c r="AX38" s="98" t="str">
        <f aca="false">IF(AX37="","",VLOOKUP(AX37,#REF!,10,FALSE()))</f>
        <v/>
      </c>
      <c r="AY38" s="96" t="str">
        <f aca="false">IF(AY37="","",VLOOKUP(AY37,#REF!,10,FALSE()))</f>
        <v/>
      </c>
      <c r="AZ38" s="97" t="str">
        <f aca="false">IF(AZ37="","",VLOOKUP(AZ37,#REF!,10,FALSE()))</f>
        <v/>
      </c>
      <c r="BA38" s="97" t="str">
        <f aca="false">IF(BA37="","",VLOOKUP(BA37,#REF!,10,FALSE()))</f>
        <v/>
      </c>
      <c r="BB38" s="99" t="n">
        <f aca="false">IF($BE$3="４週",SUM(W38:AX38),IF($BE$3="暦月",SUM(W38:BA38),""))</f>
        <v>0</v>
      </c>
      <c r="BC38" s="99"/>
      <c r="BD38" s="100" t="n">
        <f aca="false">IF($BE$3="４週",BB38/4,IF($BE$3="暦月",(BB38/($BE$8/7)),""))</f>
        <v>0</v>
      </c>
      <c r="BE38" s="100"/>
      <c r="BF38" s="116"/>
      <c r="BG38" s="116"/>
      <c r="BH38" s="116"/>
      <c r="BI38" s="116"/>
      <c r="BJ38" s="116"/>
    </row>
    <row r="39" customFormat="false" ht="20.25" hidden="false" customHeight="true" outlineLevel="0" collapsed="false">
      <c r="B39" s="75" t="n">
        <f aca="false">B37+1</f>
        <v>12</v>
      </c>
      <c r="C39" s="101"/>
      <c r="D39" s="101"/>
      <c r="E39" s="444"/>
      <c r="F39" s="445"/>
      <c r="G39" s="444"/>
      <c r="H39" s="445"/>
      <c r="I39" s="104"/>
      <c r="J39" s="104"/>
      <c r="K39" s="105"/>
      <c r="L39" s="105"/>
      <c r="M39" s="105"/>
      <c r="N39" s="105"/>
      <c r="O39" s="106"/>
      <c r="P39" s="106"/>
      <c r="Q39" s="106"/>
      <c r="R39" s="106"/>
      <c r="S39" s="106"/>
      <c r="T39" s="457" t="s">
        <v>34</v>
      </c>
      <c r="V39" s="458"/>
      <c r="W39" s="110"/>
      <c r="X39" s="111"/>
      <c r="Y39" s="111"/>
      <c r="Z39" s="111"/>
      <c r="AA39" s="111"/>
      <c r="AB39" s="111"/>
      <c r="AC39" s="112"/>
      <c r="AD39" s="110"/>
      <c r="AE39" s="111"/>
      <c r="AF39" s="111"/>
      <c r="AG39" s="111"/>
      <c r="AH39" s="111"/>
      <c r="AI39" s="111"/>
      <c r="AJ39" s="112"/>
      <c r="AK39" s="110"/>
      <c r="AL39" s="111"/>
      <c r="AM39" s="111"/>
      <c r="AN39" s="111"/>
      <c r="AO39" s="111"/>
      <c r="AP39" s="111"/>
      <c r="AQ39" s="112"/>
      <c r="AR39" s="110"/>
      <c r="AS39" s="111"/>
      <c r="AT39" s="111"/>
      <c r="AU39" s="111"/>
      <c r="AV39" s="111"/>
      <c r="AW39" s="111"/>
      <c r="AX39" s="112"/>
      <c r="AY39" s="110"/>
      <c r="AZ39" s="111"/>
      <c r="BA39" s="113"/>
      <c r="BB39" s="114"/>
      <c r="BC39" s="114"/>
      <c r="BD39" s="115"/>
      <c r="BE39" s="115"/>
      <c r="BF39" s="116"/>
      <c r="BG39" s="116"/>
      <c r="BH39" s="116"/>
      <c r="BI39" s="116"/>
      <c r="BJ39" s="116"/>
    </row>
    <row r="40" customFormat="false" ht="20.25" hidden="false" customHeight="true" outlineLevel="0" collapsed="false">
      <c r="B40" s="75"/>
      <c r="C40" s="101"/>
      <c r="D40" s="101"/>
      <c r="E40" s="444"/>
      <c r="F40" s="445" t="n">
        <f aca="false">C39</f>
        <v>0</v>
      </c>
      <c r="G40" s="444"/>
      <c r="H40" s="445" t="n">
        <f aca="false">I39</f>
        <v>0</v>
      </c>
      <c r="I40" s="104"/>
      <c r="J40" s="104"/>
      <c r="K40" s="105"/>
      <c r="L40" s="105"/>
      <c r="M40" s="105"/>
      <c r="N40" s="105"/>
      <c r="O40" s="106"/>
      <c r="P40" s="106"/>
      <c r="Q40" s="106"/>
      <c r="R40" s="106"/>
      <c r="S40" s="106"/>
      <c r="T40" s="454" t="s">
        <v>35</v>
      </c>
      <c r="U40" s="455"/>
      <c r="V40" s="456"/>
      <c r="W40" s="96" t="str">
        <f aca="false">IF(W39="","",VLOOKUP(W39,#REF!,10,FALSE()))</f>
        <v/>
      </c>
      <c r="X40" s="97" t="str">
        <f aca="false">IF(X39="","",VLOOKUP(X39,#REF!,10,FALSE()))</f>
        <v/>
      </c>
      <c r="Y40" s="97" t="str">
        <f aca="false">IF(Y39="","",VLOOKUP(Y39,#REF!,10,FALSE()))</f>
        <v/>
      </c>
      <c r="Z40" s="97" t="str">
        <f aca="false">IF(Z39="","",VLOOKUP(Z39,#REF!,10,FALSE()))</f>
        <v/>
      </c>
      <c r="AA40" s="97" t="str">
        <f aca="false">IF(AA39="","",VLOOKUP(AA39,#REF!,10,FALSE()))</f>
        <v/>
      </c>
      <c r="AB40" s="97" t="str">
        <f aca="false">IF(AB39="","",VLOOKUP(AB39,#REF!,10,FALSE()))</f>
        <v/>
      </c>
      <c r="AC40" s="98" t="str">
        <f aca="false">IF(AC39="","",VLOOKUP(AC39,#REF!,10,FALSE()))</f>
        <v/>
      </c>
      <c r="AD40" s="96" t="str">
        <f aca="false">IF(AD39="","",VLOOKUP(AD39,#REF!,10,FALSE()))</f>
        <v/>
      </c>
      <c r="AE40" s="97" t="str">
        <f aca="false">IF(AE39="","",VLOOKUP(AE39,#REF!,10,FALSE()))</f>
        <v/>
      </c>
      <c r="AF40" s="97" t="str">
        <f aca="false">IF(AF39="","",VLOOKUP(AF39,#REF!,10,FALSE()))</f>
        <v/>
      </c>
      <c r="AG40" s="97" t="str">
        <f aca="false">IF(AG39="","",VLOOKUP(AG39,#REF!,10,FALSE()))</f>
        <v/>
      </c>
      <c r="AH40" s="97" t="str">
        <f aca="false">IF(AH39="","",VLOOKUP(AH39,#REF!,10,FALSE()))</f>
        <v/>
      </c>
      <c r="AI40" s="97" t="str">
        <f aca="false">IF(AI39="","",VLOOKUP(AI39,#REF!,10,FALSE()))</f>
        <v/>
      </c>
      <c r="AJ40" s="98" t="str">
        <f aca="false">IF(AJ39="","",VLOOKUP(AJ39,#REF!,10,FALSE()))</f>
        <v/>
      </c>
      <c r="AK40" s="96" t="str">
        <f aca="false">IF(AK39="","",VLOOKUP(AK39,#REF!,10,FALSE()))</f>
        <v/>
      </c>
      <c r="AL40" s="97" t="str">
        <f aca="false">IF(AL39="","",VLOOKUP(AL39,#REF!,10,FALSE()))</f>
        <v/>
      </c>
      <c r="AM40" s="97" t="str">
        <f aca="false">IF(AM39="","",VLOOKUP(AM39,#REF!,10,FALSE()))</f>
        <v/>
      </c>
      <c r="AN40" s="97" t="str">
        <f aca="false">IF(AN39="","",VLOOKUP(AN39,#REF!,10,FALSE()))</f>
        <v/>
      </c>
      <c r="AO40" s="97" t="str">
        <f aca="false">IF(AO39="","",VLOOKUP(AO39,#REF!,10,FALSE()))</f>
        <v/>
      </c>
      <c r="AP40" s="97" t="str">
        <f aca="false">IF(AP39="","",VLOOKUP(AP39,#REF!,10,FALSE()))</f>
        <v/>
      </c>
      <c r="AQ40" s="98" t="str">
        <f aca="false">IF(AQ39="","",VLOOKUP(AQ39,#REF!,10,FALSE()))</f>
        <v/>
      </c>
      <c r="AR40" s="96" t="str">
        <f aca="false">IF(AR39="","",VLOOKUP(AR39,#REF!,10,FALSE()))</f>
        <v/>
      </c>
      <c r="AS40" s="97" t="str">
        <f aca="false">IF(AS39="","",VLOOKUP(AS39,#REF!,10,FALSE()))</f>
        <v/>
      </c>
      <c r="AT40" s="97" t="str">
        <f aca="false">IF(AT39="","",VLOOKUP(AT39,#REF!,10,FALSE()))</f>
        <v/>
      </c>
      <c r="AU40" s="97" t="str">
        <f aca="false">IF(AU39="","",VLOOKUP(AU39,#REF!,10,FALSE()))</f>
        <v/>
      </c>
      <c r="AV40" s="97" t="str">
        <f aca="false">IF(AV39="","",VLOOKUP(AV39,#REF!,10,FALSE()))</f>
        <v/>
      </c>
      <c r="AW40" s="97" t="str">
        <f aca="false">IF(AW39="","",VLOOKUP(AW39,#REF!,10,FALSE()))</f>
        <v/>
      </c>
      <c r="AX40" s="98" t="str">
        <f aca="false">IF(AX39="","",VLOOKUP(AX39,#REF!,10,FALSE()))</f>
        <v/>
      </c>
      <c r="AY40" s="96" t="str">
        <f aca="false">IF(AY39="","",VLOOKUP(AY39,#REF!,10,FALSE()))</f>
        <v/>
      </c>
      <c r="AZ40" s="97" t="str">
        <f aca="false">IF(AZ39="","",VLOOKUP(AZ39,#REF!,10,FALSE()))</f>
        <v/>
      </c>
      <c r="BA40" s="97" t="str">
        <f aca="false">IF(BA39="","",VLOOKUP(BA39,#REF!,10,FALSE()))</f>
        <v/>
      </c>
      <c r="BB40" s="99" t="n">
        <f aca="false">IF($BE$3="４週",SUM(W40:AX40),IF($BE$3="暦月",SUM(W40:BA40),""))</f>
        <v>0</v>
      </c>
      <c r="BC40" s="99"/>
      <c r="BD40" s="100" t="n">
        <f aca="false">IF($BE$3="４週",BB40/4,IF($BE$3="暦月",(BB40/($BE$8/7)),""))</f>
        <v>0</v>
      </c>
      <c r="BE40" s="100"/>
      <c r="BF40" s="116"/>
      <c r="BG40" s="116"/>
      <c r="BH40" s="116"/>
      <c r="BI40" s="116"/>
      <c r="BJ40" s="116"/>
    </row>
    <row r="41" customFormat="false" ht="20.25" hidden="false" customHeight="true" outlineLevel="0" collapsed="false">
      <c r="B41" s="75" t="n">
        <f aca="false">B39+1</f>
        <v>13</v>
      </c>
      <c r="C41" s="101"/>
      <c r="D41" s="101"/>
      <c r="E41" s="444"/>
      <c r="F41" s="445"/>
      <c r="G41" s="444"/>
      <c r="H41" s="445"/>
      <c r="I41" s="104"/>
      <c r="J41" s="104"/>
      <c r="K41" s="105"/>
      <c r="L41" s="105"/>
      <c r="M41" s="105"/>
      <c r="N41" s="105"/>
      <c r="O41" s="106"/>
      <c r="P41" s="106"/>
      <c r="Q41" s="106"/>
      <c r="R41" s="106"/>
      <c r="S41" s="106"/>
      <c r="T41" s="457" t="s">
        <v>34</v>
      </c>
      <c r="V41" s="458"/>
      <c r="W41" s="110"/>
      <c r="X41" s="111"/>
      <c r="Y41" s="111"/>
      <c r="Z41" s="111"/>
      <c r="AA41" s="111"/>
      <c r="AB41" s="111"/>
      <c r="AC41" s="112"/>
      <c r="AD41" s="110"/>
      <c r="AE41" s="111"/>
      <c r="AF41" s="111"/>
      <c r="AG41" s="111"/>
      <c r="AH41" s="111"/>
      <c r="AI41" s="111"/>
      <c r="AJ41" s="112"/>
      <c r="AK41" s="110"/>
      <c r="AL41" s="111"/>
      <c r="AM41" s="111"/>
      <c r="AN41" s="111"/>
      <c r="AO41" s="111"/>
      <c r="AP41" s="111"/>
      <c r="AQ41" s="112"/>
      <c r="AR41" s="110"/>
      <c r="AS41" s="111"/>
      <c r="AT41" s="111"/>
      <c r="AU41" s="111"/>
      <c r="AV41" s="111"/>
      <c r="AW41" s="111"/>
      <c r="AX41" s="112"/>
      <c r="AY41" s="110"/>
      <c r="AZ41" s="111"/>
      <c r="BA41" s="113"/>
      <c r="BB41" s="114"/>
      <c r="BC41" s="114"/>
      <c r="BD41" s="115"/>
      <c r="BE41" s="115"/>
      <c r="BF41" s="116"/>
      <c r="BG41" s="116"/>
      <c r="BH41" s="116"/>
      <c r="BI41" s="116"/>
      <c r="BJ41" s="116"/>
    </row>
    <row r="42" customFormat="false" ht="20.25" hidden="false" customHeight="true" outlineLevel="0" collapsed="false">
      <c r="B42" s="75"/>
      <c r="C42" s="101"/>
      <c r="D42" s="101"/>
      <c r="E42" s="444"/>
      <c r="F42" s="445" t="n">
        <f aca="false">C41</f>
        <v>0</v>
      </c>
      <c r="G42" s="444"/>
      <c r="H42" s="445" t="n">
        <f aca="false">I41</f>
        <v>0</v>
      </c>
      <c r="I42" s="104"/>
      <c r="J42" s="104"/>
      <c r="K42" s="105"/>
      <c r="L42" s="105"/>
      <c r="M42" s="105"/>
      <c r="N42" s="105"/>
      <c r="O42" s="106"/>
      <c r="P42" s="106"/>
      <c r="Q42" s="106"/>
      <c r="R42" s="106"/>
      <c r="S42" s="106"/>
      <c r="T42" s="454" t="s">
        <v>35</v>
      </c>
      <c r="U42" s="455"/>
      <c r="V42" s="456"/>
      <c r="W42" s="96" t="str">
        <f aca="false">IF(W41="","",VLOOKUP(W41,#REF!,10,FALSE()))</f>
        <v/>
      </c>
      <c r="X42" s="97" t="str">
        <f aca="false">IF(X41="","",VLOOKUP(X41,#REF!,10,FALSE()))</f>
        <v/>
      </c>
      <c r="Y42" s="97" t="str">
        <f aca="false">IF(Y41="","",VLOOKUP(Y41,#REF!,10,FALSE()))</f>
        <v/>
      </c>
      <c r="Z42" s="97" t="str">
        <f aca="false">IF(Z41="","",VLOOKUP(Z41,#REF!,10,FALSE()))</f>
        <v/>
      </c>
      <c r="AA42" s="97" t="str">
        <f aca="false">IF(AA41="","",VLOOKUP(AA41,#REF!,10,FALSE()))</f>
        <v/>
      </c>
      <c r="AB42" s="97" t="str">
        <f aca="false">IF(AB41="","",VLOOKUP(AB41,#REF!,10,FALSE()))</f>
        <v/>
      </c>
      <c r="AC42" s="98" t="str">
        <f aca="false">IF(AC41="","",VLOOKUP(AC41,#REF!,10,FALSE()))</f>
        <v/>
      </c>
      <c r="AD42" s="96" t="str">
        <f aca="false">IF(AD41="","",VLOOKUP(AD41,#REF!,10,FALSE()))</f>
        <v/>
      </c>
      <c r="AE42" s="97" t="str">
        <f aca="false">IF(AE41="","",VLOOKUP(AE41,#REF!,10,FALSE()))</f>
        <v/>
      </c>
      <c r="AF42" s="97" t="str">
        <f aca="false">IF(AF41="","",VLOOKUP(AF41,#REF!,10,FALSE()))</f>
        <v/>
      </c>
      <c r="AG42" s="97" t="str">
        <f aca="false">IF(AG41="","",VLOOKUP(AG41,#REF!,10,FALSE()))</f>
        <v/>
      </c>
      <c r="AH42" s="97" t="str">
        <f aca="false">IF(AH41="","",VLOOKUP(AH41,#REF!,10,FALSE()))</f>
        <v/>
      </c>
      <c r="AI42" s="97" t="str">
        <f aca="false">IF(AI41="","",VLOOKUP(AI41,#REF!,10,FALSE()))</f>
        <v/>
      </c>
      <c r="AJ42" s="98" t="str">
        <f aca="false">IF(AJ41="","",VLOOKUP(AJ41,#REF!,10,FALSE()))</f>
        <v/>
      </c>
      <c r="AK42" s="96" t="str">
        <f aca="false">IF(AK41="","",VLOOKUP(AK41,#REF!,10,FALSE()))</f>
        <v/>
      </c>
      <c r="AL42" s="97" t="str">
        <f aca="false">IF(AL41="","",VLOOKUP(AL41,#REF!,10,FALSE()))</f>
        <v/>
      </c>
      <c r="AM42" s="97" t="str">
        <f aca="false">IF(AM41="","",VLOOKUP(AM41,#REF!,10,FALSE()))</f>
        <v/>
      </c>
      <c r="AN42" s="97" t="str">
        <f aca="false">IF(AN41="","",VLOOKUP(AN41,#REF!,10,FALSE()))</f>
        <v/>
      </c>
      <c r="AO42" s="97" t="str">
        <f aca="false">IF(AO41="","",VLOOKUP(AO41,#REF!,10,FALSE()))</f>
        <v/>
      </c>
      <c r="AP42" s="97" t="str">
        <f aca="false">IF(AP41="","",VLOOKUP(AP41,#REF!,10,FALSE()))</f>
        <v/>
      </c>
      <c r="AQ42" s="98" t="str">
        <f aca="false">IF(AQ41="","",VLOOKUP(AQ41,#REF!,10,FALSE()))</f>
        <v/>
      </c>
      <c r="AR42" s="96" t="str">
        <f aca="false">IF(AR41="","",VLOOKUP(AR41,#REF!,10,FALSE()))</f>
        <v/>
      </c>
      <c r="AS42" s="97" t="str">
        <f aca="false">IF(AS41="","",VLOOKUP(AS41,#REF!,10,FALSE()))</f>
        <v/>
      </c>
      <c r="AT42" s="97" t="str">
        <f aca="false">IF(AT41="","",VLOOKUP(AT41,#REF!,10,FALSE()))</f>
        <v/>
      </c>
      <c r="AU42" s="97" t="str">
        <f aca="false">IF(AU41="","",VLOOKUP(AU41,#REF!,10,FALSE()))</f>
        <v/>
      </c>
      <c r="AV42" s="97" t="str">
        <f aca="false">IF(AV41="","",VLOOKUP(AV41,#REF!,10,FALSE()))</f>
        <v/>
      </c>
      <c r="AW42" s="97" t="str">
        <f aca="false">IF(AW41="","",VLOOKUP(AW41,#REF!,10,FALSE()))</f>
        <v/>
      </c>
      <c r="AX42" s="98" t="str">
        <f aca="false">IF(AX41="","",VLOOKUP(AX41,#REF!,10,FALSE()))</f>
        <v/>
      </c>
      <c r="AY42" s="96" t="str">
        <f aca="false">IF(AY41="","",VLOOKUP(AY41,#REF!,10,FALSE()))</f>
        <v/>
      </c>
      <c r="AZ42" s="97" t="str">
        <f aca="false">IF(AZ41="","",VLOOKUP(AZ41,#REF!,10,FALSE()))</f>
        <v/>
      </c>
      <c r="BA42" s="97" t="str">
        <f aca="false">IF(BA41="","",VLOOKUP(BA41,#REF!,10,FALSE()))</f>
        <v/>
      </c>
      <c r="BB42" s="99" t="n">
        <f aca="false">IF($BE$3="４週",SUM(W42:AX42),IF($BE$3="暦月",SUM(W42:BA42),""))</f>
        <v>0</v>
      </c>
      <c r="BC42" s="99"/>
      <c r="BD42" s="100" t="n">
        <f aca="false">IF($BE$3="４週",BB42/4,IF($BE$3="暦月",(BB42/($BE$8/7)),""))</f>
        <v>0</v>
      </c>
      <c r="BE42" s="100"/>
      <c r="BF42" s="116"/>
      <c r="BG42" s="116"/>
      <c r="BH42" s="116"/>
      <c r="BI42" s="116"/>
      <c r="BJ42" s="116"/>
    </row>
    <row r="43" customFormat="false" ht="20.25" hidden="false" customHeight="true" outlineLevel="0" collapsed="false">
      <c r="B43" s="75" t="n">
        <f aca="false">B41+1</f>
        <v>14</v>
      </c>
      <c r="C43" s="101"/>
      <c r="D43" s="101"/>
      <c r="E43" s="444"/>
      <c r="F43" s="445"/>
      <c r="G43" s="444"/>
      <c r="H43" s="445"/>
      <c r="I43" s="104"/>
      <c r="J43" s="104"/>
      <c r="K43" s="105"/>
      <c r="L43" s="105"/>
      <c r="M43" s="105"/>
      <c r="N43" s="105"/>
      <c r="O43" s="106"/>
      <c r="P43" s="106"/>
      <c r="Q43" s="106"/>
      <c r="R43" s="106"/>
      <c r="S43" s="106"/>
      <c r="T43" s="457" t="s">
        <v>34</v>
      </c>
      <c r="V43" s="458"/>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1"/>
      <c r="AU43" s="111"/>
      <c r="AV43" s="111"/>
      <c r="AW43" s="111"/>
      <c r="AX43" s="112"/>
      <c r="AY43" s="110"/>
      <c r="AZ43" s="111"/>
      <c r="BA43" s="113"/>
      <c r="BB43" s="114"/>
      <c r="BC43" s="114"/>
      <c r="BD43" s="115"/>
      <c r="BE43" s="115"/>
      <c r="BF43" s="116"/>
      <c r="BG43" s="116"/>
      <c r="BH43" s="116"/>
      <c r="BI43" s="116"/>
      <c r="BJ43" s="116"/>
    </row>
    <row r="44" customFormat="false" ht="20.25" hidden="false" customHeight="true" outlineLevel="0" collapsed="false">
      <c r="B44" s="75"/>
      <c r="C44" s="101"/>
      <c r="D44" s="101"/>
      <c r="E44" s="444"/>
      <c r="F44" s="445" t="n">
        <f aca="false">C43</f>
        <v>0</v>
      </c>
      <c r="G44" s="444"/>
      <c r="H44" s="445" t="n">
        <f aca="false">I43</f>
        <v>0</v>
      </c>
      <c r="I44" s="104"/>
      <c r="J44" s="104"/>
      <c r="K44" s="105"/>
      <c r="L44" s="105"/>
      <c r="M44" s="105"/>
      <c r="N44" s="105"/>
      <c r="O44" s="106"/>
      <c r="P44" s="106"/>
      <c r="Q44" s="106"/>
      <c r="R44" s="106"/>
      <c r="S44" s="106"/>
      <c r="T44" s="454" t="s">
        <v>35</v>
      </c>
      <c r="U44" s="455"/>
      <c r="V44" s="456"/>
      <c r="W44" s="96" t="str">
        <f aca="false">IF(W43="","",VLOOKUP(W43,#REF!,10,FALSE()))</f>
        <v/>
      </c>
      <c r="X44" s="97" t="str">
        <f aca="false">IF(X43="","",VLOOKUP(X43,#REF!,10,FALSE()))</f>
        <v/>
      </c>
      <c r="Y44" s="97" t="str">
        <f aca="false">IF(Y43="","",VLOOKUP(Y43,#REF!,10,FALSE()))</f>
        <v/>
      </c>
      <c r="Z44" s="97" t="str">
        <f aca="false">IF(Z43="","",VLOOKUP(Z43,#REF!,10,FALSE()))</f>
        <v/>
      </c>
      <c r="AA44" s="97" t="str">
        <f aca="false">IF(AA43="","",VLOOKUP(AA43,#REF!,10,FALSE()))</f>
        <v/>
      </c>
      <c r="AB44" s="97" t="str">
        <f aca="false">IF(AB43="","",VLOOKUP(AB43,#REF!,10,FALSE()))</f>
        <v/>
      </c>
      <c r="AC44" s="98" t="str">
        <f aca="false">IF(AC43="","",VLOOKUP(AC43,#REF!,10,FALSE()))</f>
        <v/>
      </c>
      <c r="AD44" s="96" t="str">
        <f aca="false">IF(AD43="","",VLOOKUP(AD43,#REF!,10,FALSE()))</f>
        <v/>
      </c>
      <c r="AE44" s="97" t="str">
        <f aca="false">IF(AE43="","",VLOOKUP(AE43,#REF!,10,FALSE()))</f>
        <v/>
      </c>
      <c r="AF44" s="97" t="str">
        <f aca="false">IF(AF43="","",VLOOKUP(AF43,#REF!,10,FALSE()))</f>
        <v/>
      </c>
      <c r="AG44" s="97" t="str">
        <f aca="false">IF(AG43="","",VLOOKUP(AG43,#REF!,10,FALSE()))</f>
        <v/>
      </c>
      <c r="AH44" s="97" t="str">
        <f aca="false">IF(AH43="","",VLOOKUP(AH43,#REF!,10,FALSE()))</f>
        <v/>
      </c>
      <c r="AI44" s="97" t="str">
        <f aca="false">IF(AI43="","",VLOOKUP(AI43,#REF!,10,FALSE()))</f>
        <v/>
      </c>
      <c r="AJ44" s="98" t="str">
        <f aca="false">IF(AJ43="","",VLOOKUP(AJ43,#REF!,10,FALSE()))</f>
        <v/>
      </c>
      <c r="AK44" s="96" t="str">
        <f aca="false">IF(AK43="","",VLOOKUP(AK43,#REF!,10,FALSE()))</f>
        <v/>
      </c>
      <c r="AL44" s="97" t="str">
        <f aca="false">IF(AL43="","",VLOOKUP(AL43,#REF!,10,FALSE()))</f>
        <v/>
      </c>
      <c r="AM44" s="97" t="str">
        <f aca="false">IF(AM43="","",VLOOKUP(AM43,#REF!,10,FALSE()))</f>
        <v/>
      </c>
      <c r="AN44" s="97" t="str">
        <f aca="false">IF(AN43="","",VLOOKUP(AN43,#REF!,10,FALSE()))</f>
        <v/>
      </c>
      <c r="AO44" s="97" t="str">
        <f aca="false">IF(AO43="","",VLOOKUP(AO43,#REF!,10,FALSE()))</f>
        <v/>
      </c>
      <c r="AP44" s="97" t="str">
        <f aca="false">IF(AP43="","",VLOOKUP(AP43,#REF!,10,FALSE()))</f>
        <v/>
      </c>
      <c r="AQ44" s="98" t="str">
        <f aca="false">IF(AQ43="","",VLOOKUP(AQ43,#REF!,10,FALSE()))</f>
        <v/>
      </c>
      <c r="AR44" s="96" t="str">
        <f aca="false">IF(AR43="","",VLOOKUP(AR43,#REF!,10,FALSE()))</f>
        <v/>
      </c>
      <c r="AS44" s="97" t="str">
        <f aca="false">IF(AS43="","",VLOOKUP(AS43,#REF!,10,FALSE()))</f>
        <v/>
      </c>
      <c r="AT44" s="97" t="str">
        <f aca="false">IF(AT43="","",VLOOKUP(AT43,#REF!,10,FALSE()))</f>
        <v/>
      </c>
      <c r="AU44" s="97" t="str">
        <f aca="false">IF(AU43="","",VLOOKUP(AU43,#REF!,10,FALSE()))</f>
        <v/>
      </c>
      <c r="AV44" s="97" t="str">
        <f aca="false">IF(AV43="","",VLOOKUP(AV43,#REF!,10,FALSE()))</f>
        <v/>
      </c>
      <c r="AW44" s="97" t="str">
        <f aca="false">IF(AW43="","",VLOOKUP(AW43,#REF!,10,FALSE()))</f>
        <v/>
      </c>
      <c r="AX44" s="98" t="str">
        <f aca="false">IF(AX43="","",VLOOKUP(AX43,#REF!,10,FALSE()))</f>
        <v/>
      </c>
      <c r="AY44" s="96" t="str">
        <f aca="false">IF(AY43="","",VLOOKUP(AY43,#REF!,10,FALSE()))</f>
        <v/>
      </c>
      <c r="AZ44" s="97" t="str">
        <f aca="false">IF(AZ43="","",VLOOKUP(AZ43,#REF!,10,FALSE()))</f>
        <v/>
      </c>
      <c r="BA44" s="97" t="str">
        <f aca="false">IF(BA43="","",VLOOKUP(BA43,#REF!,10,FALSE()))</f>
        <v/>
      </c>
      <c r="BB44" s="99" t="n">
        <f aca="false">IF($BE$3="４週",SUM(W44:AX44),IF($BE$3="暦月",SUM(W44:BA44),""))</f>
        <v>0</v>
      </c>
      <c r="BC44" s="99"/>
      <c r="BD44" s="100" t="n">
        <f aca="false">IF($BE$3="４週",BB44/4,IF($BE$3="暦月",(BB44/($BE$8/7)),""))</f>
        <v>0</v>
      </c>
      <c r="BE44" s="100"/>
      <c r="BF44" s="116"/>
      <c r="BG44" s="116"/>
      <c r="BH44" s="116"/>
      <c r="BI44" s="116"/>
      <c r="BJ44" s="116"/>
    </row>
    <row r="45" customFormat="false" ht="20.25" hidden="false" customHeight="true" outlineLevel="0" collapsed="false">
      <c r="B45" s="75" t="n">
        <f aca="false">B43+1</f>
        <v>15</v>
      </c>
      <c r="C45" s="101"/>
      <c r="D45" s="101"/>
      <c r="E45" s="444"/>
      <c r="F45" s="445"/>
      <c r="G45" s="444"/>
      <c r="H45" s="445"/>
      <c r="I45" s="104"/>
      <c r="J45" s="104"/>
      <c r="K45" s="105"/>
      <c r="L45" s="105"/>
      <c r="M45" s="105"/>
      <c r="N45" s="105"/>
      <c r="O45" s="106"/>
      <c r="P45" s="106"/>
      <c r="Q45" s="106"/>
      <c r="R45" s="106"/>
      <c r="S45" s="106"/>
      <c r="T45" s="457" t="s">
        <v>34</v>
      </c>
      <c r="V45" s="458"/>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1"/>
      <c r="AU45" s="111"/>
      <c r="AV45" s="111"/>
      <c r="AW45" s="111"/>
      <c r="AX45" s="112"/>
      <c r="AY45" s="110"/>
      <c r="AZ45" s="111"/>
      <c r="BA45" s="113"/>
      <c r="BB45" s="114"/>
      <c r="BC45" s="114"/>
      <c r="BD45" s="115"/>
      <c r="BE45" s="115"/>
      <c r="BF45" s="116"/>
      <c r="BG45" s="116"/>
      <c r="BH45" s="116"/>
      <c r="BI45" s="116"/>
      <c r="BJ45" s="116"/>
    </row>
    <row r="46" customFormat="false" ht="20.25" hidden="false" customHeight="true" outlineLevel="0" collapsed="false">
      <c r="B46" s="75"/>
      <c r="C46" s="101"/>
      <c r="D46" s="101"/>
      <c r="E46" s="444"/>
      <c r="F46" s="445" t="n">
        <f aca="false">C45</f>
        <v>0</v>
      </c>
      <c r="G46" s="444"/>
      <c r="H46" s="445" t="n">
        <f aca="false">I45</f>
        <v>0</v>
      </c>
      <c r="I46" s="104"/>
      <c r="J46" s="104"/>
      <c r="K46" s="105"/>
      <c r="L46" s="105"/>
      <c r="M46" s="105"/>
      <c r="N46" s="105"/>
      <c r="O46" s="106"/>
      <c r="P46" s="106"/>
      <c r="Q46" s="106"/>
      <c r="R46" s="106"/>
      <c r="S46" s="106"/>
      <c r="T46" s="454" t="s">
        <v>35</v>
      </c>
      <c r="U46" s="455"/>
      <c r="V46" s="456"/>
      <c r="W46" s="96" t="str">
        <f aca="false">IF(W45="","",VLOOKUP(W45,#REF!,10,FALSE()))</f>
        <v/>
      </c>
      <c r="X46" s="97" t="str">
        <f aca="false">IF(X45="","",VLOOKUP(X45,#REF!,10,FALSE()))</f>
        <v/>
      </c>
      <c r="Y46" s="97" t="str">
        <f aca="false">IF(Y45="","",VLOOKUP(Y45,#REF!,10,FALSE()))</f>
        <v/>
      </c>
      <c r="Z46" s="97" t="str">
        <f aca="false">IF(Z45="","",VLOOKUP(Z45,#REF!,10,FALSE()))</f>
        <v/>
      </c>
      <c r="AA46" s="97" t="str">
        <f aca="false">IF(AA45="","",VLOOKUP(AA45,#REF!,10,FALSE()))</f>
        <v/>
      </c>
      <c r="AB46" s="97" t="str">
        <f aca="false">IF(AB45="","",VLOOKUP(AB45,#REF!,10,FALSE()))</f>
        <v/>
      </c>
      <c r="AC46" s="98" t="str">
        <f aca="false">IF(AC45="","",VLOOKUP(AC45,#REF!,10,FALSE()))</f>
        <v/>
      </c>
      <c r="AD46" s="96" t="str">
        <f aca="false">IF(AD45="","",VLOOKUP(AD45,#REF!,10,FALSE()))</f>
        <v/>
      </c>
      <c r="AE46" s="97" t="str">
        <f aca="false">IF(AE45="","",VLOOKUP(AE45,#REF!,10,FALSE()))</f>
        <v/>
      </c>
      <c r="AF46" s="97" t="str">
        <f aca="false">IF(AF45="","",VLOOKUP(AF45,#REF!,10,FALSE()))</f>
        <v/>
      </c>
      <c r="AG46" s="97" t="str">
        <f aca="false">IF(AG45="","",VLOOKUP(AG45,#REF!,10,FALSE()))</f>
        <v/>
      </c>
      <c r="AH46" s="97" t="str">
        <f aca="false">IF(AH45="","",VLOOKUP(AH45,#REF!,10,FALSE()))</f>
        <v/>
      </c>
      <c r="AI46" s="97" t="str">
        <f aca="false">IF(AI45="","",VLOOKUP(AI45,#REF!,10,FALSE()))</f>
        <v/>
      </c>
      <c r="AJ46" s="98" t="str">
        <f aca="false">IF(AJ45="","",VLOOKUP(AJ45,#REF!,10,FALSE()))</f>
        <v/>
      </c>
      <c r="AK46" s="96" t="str">
        <f aca="false">IF(AK45="","",VLOOKUP(AK45,#REF!,10,FALSE()))</f>
        <v/>
      </c>
      <c r="AL46" s="97" t="str">
        <f aca="false">IF(AL45="","",VLOOKUP(AL45,#REF!,10,FALSE()))</f>
        <v/>
      </c>
      <c r="AM46" s="97" t="str">
        <f aca="false">IF(AM45="","",VLOOKUP(AM45,#REF!,10,FALSE()))</f>
        <v/>
      </c>
      <c r="AN46" s="97" t="str">
        <f aca="false">IF(AN45="","",VLOOKUP(AN45,#REF!,10,FALSE()))</f>
        <v/>
      </c>
      <c r="AO46" s="97" t="str">
        <f aca="false">IF(AO45="","",VLOOKUP(AO45,#REF!,10,FALSE()))</f>
        <v/>
      </c>
      <c r="AP46" s="97" t="str">
        <f aca="false">IF(AP45="","",VLOOKUP(AP45,#REF!,10,FALSE()))</f>
        <v/>
      </c>
      <c r="AQ46" s="98" t="str">
        <f aca="false">IF(AQ45="","",VLOOKUP(AQ45,#REF!,10,FALSE()))</f>
        <v/>
      </c>
      <c r="AR46" s="96" t="str">
        <f aca="false">IF(AR45="","",VLOOKUP(AR45,#REF!,10,FALSE()))</f>
        <v/>
      </c>
      <c r="AS46" s="97" t="str">
        <f aca="false">IF(AS45="","",VLOOKUP(AS45,#REF!,10,FALSE()))</f>
        <v/>
      </c>
      <c r="AT46" s="97" t="str">
        <f aca="false">IF(AT45="","",VLOOKUP(AT45,#REF!,10,FALSE()))</f>
        <v/>
      </c>
      <c r="AU46" s="97" t="str">
        <f aca="false">IF(AU45="","",VLOOKUP(AU45,#REF!,10,FALSE()))</f>
        <v/>
      </c>
      <c r="AV46" s="97" t="str">
        <f aca="false">IF(AV45="","",VLOOKUP(AV45,#REF!,10,FALSE()))</f>
        <v/>
      </c>
      <c r="AW46" s="97" t="str">
        <f aca="false">IF(AW45="","",VLOOKUP(AW45,#REF!,10,FALSE()))</f>
        <v/>
      </c>
      <c r="AX46" s="98" t="str">
        <f aca="false">IF(AX45="","",VLOOKUP(AX45,#REF!,10,FALSE()))</f>
        <v/>
      </c>
      <c r="AY46" s="96" t="str">
        <f aca="false">IF(AY45="","",VLOOKUP(AY45,#REF!,10,FALSE()))</f>
        <v/>
      </c>
      <c r="AZ46" s="97" t="str">
        <f aca="false">IF(AZ45="","",VLOOKUP(AZ45,#REF!,10,FALSE()))</f>
        <v/>
      </c>
      <c r="BA46" s="97" t="str">
        <f aca="false">IF(BA45="","",VLOOKUP(BA45,#REF!,10,FALSE()))</f>
        <v/>
      </c>
      <c r="BB46" s="99" t="n">
        <f aca="false">IF($BE$3="４週",SUM(W46:AX46),IF($BE$3="暦月",SUM(W46:BA46),""))</f>
        <v>0</v>
      </c>
      <c r="BC46" s="99"/>
      <c r="BD46" s="100" t="n">
        <f aca="false">IF($BE$3="４週",BB46/4,IF($BE$3="暦月",(BB46/($BE$8/7)),""))</f>
        <v>0</v>
      </c>
      <c r="BE46" s="100"/>
      <c r="BF46" s="116"/>
      <c r="BG46" s="116"/>
      <c r="BH46" s="116"/>
      <c r="BI46" s="116"/>
      <c r="BJ46" s="116"/>
    </row>
    <row r="47" customFormat="false" ht="20.25" hidden="false" customHeight="true" outlineLevel="0" collapsed="false">
      <c r="B47" s="75" t="n">
        <f aca="false">B45+1</f>
        <v>16</v>
      </c>
      <c r="C47" s="101"/>
      <c r="D47" s="101"/>
      <c r="E47" s="444"/>
      <c r="F47" s="445"/>
      <c r="G47" s="444"/>
      <c r="H47" s="445"/>
      <c r="I47" s="104"/>
      <c r="J47" s="104"/>
      <c r="K47" s="105"/>
      <c r="L47" s="105"/>
      <c r="M47" s="105"/>
      <c r="N47" s="105"/>
      <c r="O47" s="106"/>
      <c r="P47" s="106"/>
      <c r="Q47" s="106"/>
      <c r="R47" s="106"/>
      <c r="S47" s="106"/>
      <c r="T47" s="457" t="s">
        <v>34</v>
      </c>
      <c r="V47" s="458"/>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1"/>
      <c r="AU47" s="111"/>
      <c r="AV47" s="111"/>
      <c r="AW47" s="111"/>
      <c r="AX47" s="112"/>
      <c r="AY47" s="110"/>
      <c r="AZ47" s="111"/>
      <c r="BA47" s="113"/>
      <c r="BB47" s="114"/>
      <c r="BC47" s="114"/>
      <c r="BD47" s="115"/>
      <c r="BE47" s="115"/>
      <c r="BF47" s="116"/>
      <c r="BG47" s="116"/>
      <c r="BH47" s="116"/>
      <c r="BI47" s="116"/>
      <c r="BJ47" s="116"/>
    </row>
    <row r="48" customFormat="false" ht="20.25" hidden="false" customHeight="true" outlineLevel="0" collapsed="false">
      <c r="B48" s="75"/>
      <c r="C48" s="101"/>
      <c r="D48" s="101"/>
      <c r="E48" s="444"/>
      <c r="F48" s="445" t="n">
        <f aca="false">C47</f>
        <v>0</v>
      </c>
      <c r="G48" s="444"/>
      <c r="H48" s="445" t="n">
        <f aca="false">I47</f>
        <v>0</v>
      </c>
      <c r="I48" s="104"/>
      <c r="J48" s="104"/>
      <c r="K48" s="105"/>
      <c r="L48" s="105"/>
      <c r="M48" s="105"/>
      <c r="N48" s="105"/>
      <c r="O48" s="106"/>
      <c r="P48" s="106"/>
      <c r="Q48" s="106"/>
      <c r="R48" s="106"/>
      <c r="S48" s="106"/>
      <c r="T48" s="454" t="s">
        <v>35</v>
      </c>
      <c r="U48" s="455"/>
      <c r="V48" s="456"/>
      <c r="W48" s="96" t="str">
        <f aca="false">IF(W47="","",VLOOKUP(W47,#REF!,10,FALSE()))</f>
        <v/>
      </c>
      <c r="X48" s="97" t="str">
        <f aca="false">IF(X47="","",VLOOKUP(X47,#REF!,10,FALSE()))</f>
        <v/>
      </c>
      <c r="Y48" s="97" t="str">
        <f aca="false">IF(Y47="","",VLOOKUP(Y47,#REF!,10,FALSE()))</f>
        <v/>
      </c>
      <c r="Z48" s="97" t="str">
        <f aca="false">IF(Z47="","",VLOOKUP(Z47,#REF!,10,FALSE()))</f>
        <v/>
      </c>
      <c r="AA48" s="97" t="str">
        <f aca="false">IF(AA47="","",VLOOKUP(AA47,#REF!,10,FALSE()))</f>
        <v/>
      </c>
      <c r="AB48" s="97" t="str">
        <f aca="false">IF(AB47="","",VLOOKUP(AB47,#REF!,10,FALSE()))</f>
        <v/>
      </c>
      <c r="AC48" s="98" t="str">
        <f aca="false">IF(AC47="","",VLOOKUP(AC47,#REF!,10,FALSE()))</f>
        <v/>
      </c>
      <c r="AD48" s="96" t="str">
        <f aca="false">IF(AD47="","",VLOOKUP(AD47,#REF!,10,FALSE()))</f>
        <v/>
      </c>
      <c r="AE48" s="97" t="str">
        <f aca="false">IF(AE47="","",VLOOKUP(AE47,#REF!,10,FALSE()))</f>
        <v/>
      </c>
      <c r="AF48" s="97" t="str">
        <f aca="false">IF(AF47="","",VLOOKUP(AF47,#REF!,10,FALSE()))</f>
        <v/>
      </c>
      <c r="AG48" s="97" t="str">
        <f aca="false">IF(AG47="","",VLOOKUP(AG47,#REF!,10,FALSE()))</f>
        <v/>
      </c>
      <c r="AH48" s="97" t="str">
        <f aca="false">IF(AH47="","",VLOOKUP(AH47,#REF!,10,FALSE()))</f>
        <v/>
      </c>
      <c r="AI48" s="97" t="str">
        <f aca="false">IF(AI47="","",VLOOKUP(AI47,#REF!,10,FALSE()))</f>
        <v/>
      </c>
      <c r="AJ48" s="98" t="str">
        <f aca="false">IF(AJ47="","",VLOOKUP(AJ47,#REF!,10,FALSE()))</f>
        <v/>
      </c>
      <c r="AK48" s="96" t="str">
        <f aca="false">IF(AK47="","",VLOOKUP(AK47,#REF!,10,FALSE()))</f>
        <v/>
      </c>
      <c r="AL48" s="97" t="str">
        <f aca="false">IF(AL47="","",VLOOKUP(AL47,#REF!,10,FALSE()))</f>
        <v/>
      </c>
      <c r="AM48" s="97" t="str">
        <f aca="false">IF(AM47="","",VLOOKUP(AM47,#REF!,10,FALSE()))</f>
        <v/>
      </c>
      <c r="AN48" s="97" t="str">
        <f aca="false">IF(AN47="","",VLOOKUP(AN47,#REF!,10,FALSE()))</f>
        <v/>
      </c>
      <c r="AO48" s="97" t="str">
        <f aca="false">IF(AO47="","",VLOOKUP(AO47,#REF!,10,FALSE()))</f>
        <v/>
      </c>
      <c r="AP48" s="97" t="str">
        <f aca="false">IF(AP47="","",VLOOKUP(AP47,#REF!,10,FALSE()))</f>
        <v/>
      </c>
      <c r="AQ48" s="98" t="str">
        <f aca="false">IF(AQ47="","",VLOOKUP(AQ47,#REF!,10,FALSE()))</f>
        <v/>
      </c>
      <c r="AR48" s="96" t="str">
        <f aca="false">IF(AR47="","",VLOOKUP(AR47,#REF!,10,FALSE()))</f>
        <v/>
      </c>
      <c r="AS48" s="97" t="str">
        <f aca="false">IF(AS47="","",VLOOKUP(AS47,#REF!,10,FALSE()))</f>
        <v/>
      </c>
      <c r="AT48" s="97" t="str">
        <f aca="false">IF(AT47="","",VLOOKUP(AT47,#REF!,10,FALSE()))</f>
        <v/>
      </c>
      <c r="AU48" s="97" t="str">
        <f aca="false">IF(AU47="","",VLOOKUP(AU47,#REF!,10,FALSE()))</f>
        <v/>
      </c>
      <c r="AV48" s="97" t="str">
        <f aca="false">IF(AV47="","",VLOOKUP(AV47,#REF!,10,FALSE()))</f>
        <v/>
      </c>
      <c r="AW48" s="97" t="str">
        <f aca="false">IF(AW47="","",VLOOKUP(AW47,#REF!,10,FALSE()))</f>
        <v/>
      </c>
      <c r="AX48" s="98" t="str">
        <f aca="false">IF(AX47="","",VLOOKUP(AX47,#REF!,10,FALSE()))</f>
        <v/>
      </c>
      <c r="AY48" s="96" t="str">
        <f aca="false">IF(AY47="","",VLOOKUP(AY47,#REF!,10,FALSE()))</f>
        <v/>
      </c>
      <c r="AZ48" s="97" t="str">
        <f aca="false">IF(AZ47="","",VLOOKUP(AZ47,#REF!,10,FALSE()))</f>
        <v/>
      </c>
      <c r="BA48" s="97" t="str">
        <f aca="false">IF(BA47="","",VLOOKUP(BA47,#REF!,10,FALSE()))</f>
        <v/>
      </c>
      <c r="BB48" s="99" t="n">
        <f aca="false">IF($BE$3="４週",SUM(W48:AX48),IF($BE$3="暦月",SUM(W48:BA48),""))</f>
        <v>0</v>
      </c>
      <c r="BC48" s="99"/>
      <c r="BD48" s="100" t="n">
        <f aca="false">IF($BE$3="４週",BB48/4,IF($BE$3="暦月",(BB48/($BE$8/7)),""))</f>
        <v>0</v>
      </c>
      <c r="BE48" s="100"/>
      <c r="BF48" s="116"/>
      <c r="BG48" s="116"/>
      <c r="BH48" s="116"/>
      <c r="BI48" s="116"/>
      <c r="BJ48" s="116"/>
    </row>
    <row r="49" customFormat="false" ht="20.25" hidden="false" customHeight="true" outlineLevel="0" collapsed="false">
      <c r="B49" s="123" t="n">
        <f aca="false">B47+1</f>
        <v>17</v>
      </c>
      <c r="C49" s="124"/>
      <c r="D49" s="124"/>
      <c r="E49" s="444"/>
      <c r="F49" s="445"/>
      <c r="G49" s="444"/>
      <c r="H49" s="445"/>
      <c r="I49" s="125"/>
      <c r="J49" s="125"/>
      <c r="K49" s="126"/>
      <c r="L49" s="126"/>
      <c r="M49" s="126"/>
      <c r="N49" s="126"/>
      <c r="O49" s="127"/>
      <c r="P49" s="127"/>
      <c r="Q49" s="127"/>
      <c r="R49" s="127"/>
      <c r="S49" s="127"/>
      <c r="T49" s="457" t="s">
        <v>34</v>
      </c>
      <c r="U49" s="459"/>
      <c r="V49" s="458"/>
      <c r="W49" s="110"/>
      <c r="X49" s="111"/>
      <c r="Y49" s="111"/>
      <c r="Z49" s="111"/>
      <c r="AA49" s="111"/>
      <c r="AB49" s="111"/>
      <c r="AC49" s="112"/>
      <c r="AD49" s="110"/>
      <c r="AE49" s="111"/>
      <c r="AF49" s="111"/>
      <c r="AG49" s="111"/>
      <c r="AH49" s="111"/>
      <c r="AI49" s="111"/>
      <c r="AJ49" s="112"/>
      <c r="AK49" s="110"/>
      <c r="AL49" s="111"/>
      <c r="AM49" s="111"/>
      <c r="AN49" s="111"/>
      <c r="AO49" s="111"/>
      <c r="AP49" s="111"/>
      <c r="AQ49" s="112"/>
      <c r="AR49" s="110"/>
      <c r="AS49" s="111"/>
      <c r="AT49" s="111"/>
      <c r="AU49" s="111"/>
      <c r="AV49" s="111"/>
      <c r="AW49" s="111"/>
      <c r="AX49" s="112"/>
      <c r="AY49" s="110"/>
      <c r="AZ49" s="111"/>
      <c r="BA49" s="113"/>
      <c r="BB49" s="114"/>
      <c r="BC49" s="114"/>
      <c r="BD49" s="115"/>
      <c r="BE49" s="115"/>
      <c r="BF49" s="128"/>
      <c r="BG49" s="128"/>
      <c r="BH49" s="128"/>
      <c r="BI49" s="128"/>
      <c r="BJ49" s="128"/>
    </row>
    <row r="50" customFormat="false" ht="20.25" hidden="false" customHeight="true" outlineLevel="0" collapsed="false">
      <c r="B50" s="123"/>
      <c r="C50" s="124"/>
      <c r="D50" s="124"/>
      <c r="E50" s="460"/>
      <c r="F50" s="461" t="n">
        <f aca="false">C49</f>
        <v>0</v>
      </c>
      <c r="G50" s="460"/>
      <c r="H50" s="461" t="n">
        <f aca="false">I49</f>
        <v>0</v>
      </c>
      <c r="I50" s="125"/>
      <c r="J50" s="125"/>
      <c r="K50" s="126"/>
      <c r="L50" s="126"/>
      <c r="M50" s="126"/>
      <c r="N50" s="126"/>
      <c r="O50" s="127"/>
      <c r="P50" s="127"/>
      <c r="Q50" s="127"/>
      <c r="R50" s="127"/>
      <c r="S50" s="127"/>
      <c r="T50" s="462" t="s">
        <v>35</v>
      </c>
      <c r="U50" s="463"/>
      <c r="V50" s="464"/>
      <c r="W50" s="134" t="str">
        <f aca="false">IF(W49="","",VLOOKUP(W49,#REF!,10,FALSE()))</f>
        <v/>
      </c>
      <c r="X50" s="135" t="str">
        <f aca="false">IF(X49="","",VLOOKUP(X49,#REF!,10,FALSE()))</f>
        <v/>
      </c>
      <c r="Y50" s="135" t="str">
        <f aca="false">IF(Y49="","",VLOOKUP(Y49,#REF!,10,FALSE()))</f>
        <v/>
      </c>
      <c r="Z50" s="135" t="str">
        <f aca="false">IF(Z49="","",VLOOKUP(Z49,#REF!,10,FALSE()))</f>
        <v/>
      </c>
      <c r="AA50" s="135" t="str">
        <f aca="false">IF(AA49="","",VLOOKUP(AA49,#REF!,10,FALSE()))</f>
        <v/>
      </c>
      <c r="AB50" s="135" t="str">
        <f aca="false">IF(AB49="","",VLOOKUP(AB49,#REF!,10,FALSE()))</f>
        <v/>
      </c>
      <c r="AC50" s="136" t="str">
        <f aca="false">IF(AC49="","",VLOOKUP(AC49,#REF!,10,FALSE()))</f>
        <v/>
      </c>
      <c r="AD50" s="134" t="str">
        <f aca="false">IF(AD49="","",VLOOKUP(AD49,#REF!,10,FALSE()))</f>
        <v/>
      </c>
      <c r="AE50" s="135" t="str">
        <f aca="false">IF(AE49="","",VLOOKUP(AE49,#REF!,10,FALSE()))</f>
        <v/>
      </c>
      <c r="AF50" s="135" t="str">
        <f aca="false">IF(AF49="","",VLOOKUP(AF49,#REF!,10,FALSE()))</f>
        <v/>
      </c>
      <c r="AG50" s="135" t="str">
        <f aca="false">IF(AG49="","",VLOOKUP(AG49,#REF!,10,FALSE()))</f>
        <v/>
      </c>
      <c r="AH50" s="135" t="str">
        <f aca="false">IF(AH49="","",VLOOKUP(AH49,#REF!,10,FALSE()))</f>
        <v/>
      </c>
      <c r="AI50" s="135" t="str">
        <f aca="false">IF(AI49="","",VLOOKUP(AI49,#REF!,10,FALSE()))</f>
        <v/>
      </c>
      <c r="AJ50" s="136" t="str">
        <f aca="false">IF(AJ49="","",VLOOKUP(AJ49,#REF!,10,FALSE()))</f>
        <v/>
      </c>
      <c r="AK50" s="134" t="str">
        <f aca="false">IF(AK49="","",VLOOKUP(AK49,#REF!,10,FALSE()))</f>
        <v/>
      </c>
      <c r="AL50" s="135" t="str">
        <f aca="false">IF(AL49="","",VLOOKUP(AL49,#REF!,10,FALSE()))</f>
        <v/>
      </c>
      <c r="AM50" s="135" t="str">
        <f aca="false">IF(AM49="","",VLOOKUP(AM49,#REF!,10,FALSE()))</f>
        <v/>
      </c>
      <c r="AN50" s="135" t="str">
        <f aca="false">IF(AN49="","",VLOOKUP(AN49,#REF!,10,FALSE()))</f>
        <v/>
      </c>
      <c r="AO50" s="135" t="str">
        <f aca="false">IF(AO49="","",VLOOKUP(AO49,#REF!,10,FALSE()))</f>
        <v/>
      </c>
      <c r="AP50" s="135" t="str">
        <f aca="false">IF(AP49="","",VLOOKUP(AP49,#REF!,10,FALSE()))</f>
        <v/>
      </c>
      <c r="AQ50" s="136" t="str">
        <f aca="false">IF(AQ49="","",VLOOKUP(AQ49,#REF!,10,FALSE()))</f>
        <v/>
      </c>
      <c r="AR50" s="134" t="str">
        <f aca="false">IF(AR49="","",VLOOKUP(AR49,#REF!,10,FALSE()))</f>
        <v/>
      </c>
      <c r="AS50" s="135" t="str">
        <f aca="false">IF(AS49="","",VLOOKUP(AS49,#REF!,10,FALSE()))</f>
        <v/>
      </c>
      <c r="AT50" s="135" t="str">
        <f aca="false">IF(AT49="","",VLOOKUP(AT49,#REF!,10,FALSE()))</f>
        <v/>
      </c>
      <c r="AU50" s="135" t="str">
        <f aca="false">IF(AU49="","",VLOOKUP(AU49,#REF!,10,FALSE()))</f>
        <v/>
      </c>
      <c r="AV50" s="135" t="str">
        <f aca="false">IF(AV49="","",VLOOKUP(AV49,#REF!,10,FALSE()))</f>
        <v/>
      </c>
      <c r="AW50" s="135" t="str">
        <f aca="false">IF(AW49="","",VLOOKUP(AW49,#REF!,10,FALSE()))</f>
        <v/>
      </c>
      <c r="AX50" s="136" t="str">
        <f aca="false">IF(AX49="","",VLOOKUP(AX49,#REF!,10,FALSE()))</f>
        <v/>
      </c>
      <c r="AY50" s="134" t="str">
        <f aca="false">IF(AY49="","",VLOOKUP(AY49,#REF!,10,FALSE()))</f>
        <v/>
      </c>
      <c r="AZ50" s="135" t="str">
        <f aca="false">IF(AZ49="","",VLOOKUP(AZ49,#REF!,10,FALSE()))</f>
        <v/>
      </c>
      <c r="BA50" s="135" t="str">
        <f aca="false">IF(BA49="","",VLOOKUP(BA49,#REF!,10,FALSE()))</f>
        <v/>
      </c>
      <c r="BB50" s="137" t="n">
        <f aca="false">IF($BE$3="４週",SUM(W50:AX50),IF($BE$3="暦月",SUM(W50:BA50),""))</f>
        <v>0</v>
      </c>
      <c r="BC50" s="137"/>
      <c r="BD50" s="138" t="n">
        <f aca="false">IF($BE$3="４週",BB50/4,IF($BE$3="暦月",(BB50/($BE$8/7)),""))</f>
        <v>0</v>
      </c>
      <c r="BE50" s="138"/>
      <c r="BF50" s="128"/>
      <c r="BG50" s="128"/>
      <c r="BH50" s="128"/>
      <c r="BI50" s="128"/>
      <c r="BJ50" s="128"/>
    </row>
    <row r="51" customFormat="false" ht="20.25" hidden="false" customHeight="true" outlineLevel="0" collapsed="false">
      <c r="B51" s="322"/>
      <c r="C51" s="465"/>
      <c r="D51" s="465"/>
      <c r="E51" s="465"/>
      <c r="F51" s="465"/>
      <c r="G51" s="465"/>
      <c r="H51" s="465"/>
      <c r="I51" s="466"/>
      <c r="J51" s="466"/>
      <c r="K51" s="465"/>
      <c r="L51" s="465"/>
      <c r="M51" s="465"/>
      <c r="N51" s="465"/>
      <c r="O51" s="467"/>
      <c r="P51" s="467"/>
      <c r="Q51" s="467"/>
      <c r="R51" s="468"/>
      <c r="S51" s="468"/>
      <c r="T51" s="468"/>
      <c r="U51" s="469"/>
      <c r="V51" s="470"/>
      <c r="W51" s="471"/>
      <c r="X51" s="471"/>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471"/>
      <c r="BB51" s="471"/>
      <c r="BC51" s="471"/>
      <c r="BD51" s="472"/>
      <c r="BE51" s="472"/>
      <c r="BF51" s="467"/>
      <c r="BG51" s="467"/>
      <c r="BH51" s="467"/>
      <c r="BI51" s="467"/>
      <c r="BJ51" s="467"/>
    </row>
    <row r="52" customFormat="false" ht="20.25" hidden="false" customHeight="true" outlineLevel="0" collapsed="false">
      <c r="B52" s="322"/>
      <c r="C52" s="465"/>
      <c r="D52" s="465"/>
      <c r="E52" s="465"/>
      <c r="F52" s="465"/>
      <c r="G52" s="465"/>
      <c r="H52" s="465"/>
      <c r="I52" s="473"/>
      <c r="J52" s="30" t="s">
        <v>279</v>
      </c>
      <c r="K52" s="30"/>
      <c r="L52" s="30"/>
      <c r="M52" s="30"/>
      <c r="N52" s="30"/>
      <c r="O52" s="30"/>
      <c r="P52" s="30"/>
      <c r="Q52" s="30"/>
      <c r="R52" s="30"/>
      <c r="S52" s="30"/>
      <c r="T52" s="201"/>
      <c r="U52" s="30"/>
      <c r="V52" s="30"/>
      <c r="W52" s="30"/>
      <c r="X52" s="30"/>
      <c r="Y52" s="30"/>
      <c r="Z52" s="474"/>
      <c r="AA52" s="474"/>
      <c r="AB52" s="474"/>
      <c r="AC52" s="474"/>
      <c r="AD52" s="474"/>
      <c r="AE52" s="474"/>
      <c r="AF52" s="474"/>
      <c r="AG52" s="474"/>
      <c r="AH52" s="474"/>
      <c r="AI52" s="474"/>
      <c r="AJ52" s="474"/>
      <c r="AK52" s="474"/>
      <c r="AL52" s="474"/>
      <c r="AM52" s="474"/>
      <c r="AN52" s="474"/>
      <c r="AO52" s="474"/>
      <c r="AP52" s="474"/>
      <c r="AQ52" s="474"/>
      <c r="AR52" s="474"/>
      <c r="AS52" s="474"/>
      <c r="AT52" s="474"/>
      <c r="AU52" s="474"/>
      <c r="AV52" s="474"/>
      <c r="AW52" s="474"/>
      <c r="AX52" s="474"/>
      <c r="AY52" s="474"/>
      <c r="AZ52" s="474"/>
      <c r="BA52" s="474"/>
      <c r="BB52" s="474"/>
      <c r="BC52" s="474"/>
      <c r="BD52" s="475"/>
      <c r="BE52" s="472"/>
      <c r="BF52" s="467"/>
      <c r="BG52" s="467"/>
      <c r="BH52" s="467"/>
      <c r="BI52" s="467"/>
      <c r="BJ52" s="467"/>
    </row>
    <row r="53" customFormat="false" ht="20.25" hidden="false" customHeight="true" outlineLevel="0" collapsed="false">
      <c r="B53" s="322"/>
      <c r="C53" s="465"/>
      <c r="D53" s="465"/>
      <c r="E53" s="465"/>
      <c r="F53" s="465"/>
      <c r="G53" s="465"/>
      <c r="H53" s="465"/>
      <c r="I53" s="473"/>
      <c r="J53" s="30"/>
      <c r="K53" s="30" t="s">
        <v>280</v>
      </c>
      <c r="L53" s="30"/>
      <c r="M53" s="30"/>
      <c r="N53" s="30"/>
      <c r="O53" s="30"/>
      <c r="P53" s="30"/>
      <c r="Q53" s="30"/>
      <c r="R53" s="30"/>
      <c r="S53" s="30"/>
      <c r="T53" s="201"/>
      <c r="U53" s="30"/>
      <c r="V53" s="30"/>
      <c r="W53" s="30"/>
      <c r="X53" s="30"/>
      <c r="Y53" s="30"/>
      <c r="Z53" s="474"/>
      <c r="AA53" s="30" t="s">
        <v>281</v>
      </c>
      <c r="AB53" s="30"/>
      <c r="AC53" s="30"/>
      <c r="AD53" s="30"/>
      <c r="AE53" s="30"/>
      <c r="AF53" s="30"/>
      <c r="AG53" s="30"/>
      <c r="AH53" s="30"/>
      <c r="AI53" s="30"/>
      <c r="AJ53" s="201"/>
      <c r="AK53" s="30"/>
      <c r="AL53" s="30"/>
      <c r="AM53" s="30"/>
      <c r="AN53" s="30"/>
      <c r="AO53" s="474"/>
      <c r="AP53" s="474"/>
      <c r="AQ53" s="30" t="s">
        <v>282</v>
      </c>
      <c r="AR53" s="474"/>
      <c r="AS53" s="474"/>
      <c r="AT53" s="474"/>
      <c r="AU53" s="474"/>
      <c r="AV53" s="474"/>
      <c r="AW53" s="474"/>
      <c r="AX53" s="474"/>
      <c r="AY53" s="474"/>
      <c r="AZ53" s="474"/>
      <c r="BA53" s="474"/>
      <c r="BB53" s="474"/>
      <c r="BC53" s="474"/>
      <c r="BD53" s="475"/>
      <c r="BE53" s="472"/>
      <c r="BF53" s="142"/>
      <c r="BG53" s="142"/>
      <c r="BH53" s="142"/>
      <c r="BI53" s="142"/>
      <c r="BJ53" s="467"/>
    </row>
    <row r="54" customFormat="false" ht="20.25" hidden="false" customHeight="true" outlineLevel="0" collapsed="false">
      <c r="B54" s="322"/>
      <c r="C54" s="465"/>
      <c r="D54" s="465"/>
      <c r="E54" s="465"/>
      <c r="F54" s="465"/>
      <c r="G54" s="465"/>
      <c r="H54" s="465"/>
      <c r="I54" s="473"/>
      <c r="J54" s="30"/>
      <c r="K54" s="476" t="s">
        <v>283</v>
      </c>
      <c r="L54" s="476"/>
      <c r="M54" s="477" t="s">
        <v>284</v>
      </c>
      <c r="N54" s="477"/>
      <c r="O54" s="477"/>
      <c r="P54" s="477"/>
      <c r="Q54" s="30"/>
      <c r="R54" s="478" t="s">
        <v>285</v>
      </c>
      <c r="S54" s="478"/>
      <c r="T54" s="478"/>
      <c r="U54" s="478"/>
      <c r="V54" s="30"/>
      <c r="W54" s="477" t="s">
        <v>286</v>
      </c>
      <c r="X54" s="477"/>
      <c r="Y54" s="30"/>
      <c r="Z54" s="474"/>
      <c r="AA54" s="476" t="s">
        <v>283</v>
      </c>
      <c r="AB54" s="476"/>
      <c r="AC54" s="477" t="s">
        <v>284</v>
      </c>
      <c r="AD54" s="477"/>
      <c r="AE54" s="477"/>
      <c r="AF54" s="477"/>
      <c r="AG54" s="30"/>
      <c r="AH54" s="478" t="s">
        <v>285</v>
      </c>
      <c r="AI54" s="478"/>
      <c r="AJ54" s="478"/>
      <c r="AK54" s="478"/>
      <c r="AL54" s="30"/>
      <c r="AM54" s="477" t="s">
        <v>286</v>
      </c>
      <c r="AN54" s="477"/>
      <c r="AO54" s="474"/>
      <c r="AP54" s="474"/>
      <c r="AQ54" s="474"/>
      <c r="AR54" s="474"/>
      <c r="AS54" s="474"/>
      <c r="AT54" s="474"/>
      <c r="AU54" s="474"/>
      <c r="AV54" s="474"/>
      <c r="AW54" s="474"/>
      <c r="AX54" s="474"/>
      <c r="AY54" s="474"/>
      <c r="AZ54" s="474"/>
      <c r="BA54" s="474"/>
      <c r="BB54" s="474"/>
      <c r="BC54" s="474"/>
      <c r="BD54" s="475"/>
      <c r="BE54" s="472"/>
      <c r="BF54" s="141"/>
      <c r="BG54" s="141"/>
      <c r="BH54" s="141"/>
      <c r="BI54" s="141"/>
      <c r="BJ54" s="467"/>
    </row>
    <row r="55" customFormat="false" ht="20.25" hidden="false" customHeight="true" outlineLevel="0" collapsed="false">
      <c r="B55" s="322"/>
      <c r="C55" s="465"/>
      <c r="D55" s="465"/>
      <c r="E55" s="465"/>
      <c r="F55" s="465"/>
      <c r="G55" s="465"/>
      <c r="H55" s="465"/>
      <c r="I55" s="473"/>
      <c r="J55" s="30"/>
      <c r="K55" s="476"/>
      <c r="L55" s="476"/>
      <c r="M55" s="476" t="s">
        <v>287</v>
      </c>
      <c r="N55" s="476"/>
      <c r="O55" s="476" t="s">
        <v>288</v>
      </c>
      <c r="P55" s="476"/>
      <c r="Q55" s="30"/>
      <c r="R55" s="476" t="s">
        <v>287</v>
      </c>
      <c r="S55" s="476"/>
      <c r="T55" s="476" t="s">
        <v>288</v>
      </c>
      <c r="U55" s="476"/>
      <c r="V55" s="30"/>
      <c r="W55" s="477" t="s">
        <v>289</v>
      </c>
      <c r="X55" s="477"/>
      <c r="Y55" s="30"/>
      <c r="Z55" s="474"/>
      <c r="AA55" s="476"/>
      <c r="AB55" s="476"/>
      <c r="AC55" s="476" t="s">
        <v>287</v>
      </c>
      <c r="AD55" s="476"/>
      <c r="AE55" s="476" t="s">
        <v>288</v>
      </c>
      <c r="AF55" s="476"/>
      <c r="AG55" s="30"/>
      <c r="AH55" s="476" t="s">
        <v>287</v>
      </c>
      <c r="AI55" s="476"/>
      <c r="AJ55" s="476" t="s">
        <v>288</v>
      </c>
      <c r="AK55" s="476"/>
      <c r="AL55" s="30"/>
      <c r="AM55" s="477" t="s">
        <v>289</v>
      </c>
      <c r="AN55" s="477"/>
      <c r="AO55" s="474"/>
      <c r="AP55" s="474"/>
      <c r="AQ55" s="477" t="s">
        <v>154</v>
      </c>
      <c r="AR55" s="477"/>
      <c r="AS55" s="477"/>
      <c r="AT55" s="477"/>
      <c r="AU55" s="30"/>
      <c r="AV55" s="477" t="s">
        <v>155</v>
      </c>
      <c r="AW55" s="477"/>
      <c r="AX55" s="477"/>
      <c r="AY55" s="477"/>
      <c r="AZ55" s="30"/>
      <c r="BA55" s="476" t="s">
        <v>290</v>
      </c>
      <c r="BB55" s="476"/>
      <c r="BC55" s="476"/>
      <c r="BD55" s="476"/>
      <c r="BE55" s="472"/>
      <c r="BF55" s="479"/>
      <c r="BG55" s="479"/>
      <c r="BH55" s="479"/>
      <c r="BI55" s="479"/>
      <c r="BJ55" s="467"/>
    </row>
    <row r="56" customFormat="false" ht="20.25" hidden="false" customHeight="true" outlineLevel="0" collapsed="false">
      <c r="B56" s="322"/>
      <c r="C56" s="465"/>
      <c r="D56" s="465"/>
      <c r="E56" s="465"/>
      <c r="F56" s="465"/>
      <c r="G56" s="465"/>
      <c r="H56" s="465"/>
      <c r="I56" s="473"/>
      <c r="J56" s="30"/>
      <c r="K56" s="64" t="s">
        <v>112</v>
      </c>
      <c r="L56" s="64"/>
      <c r="M56" s="480" t="n">
        <f aca="false">SUMIFS($BB$17:$BB$50,$F$17:$F$50,"看護職員",$H$17:$H$50,"A")</f>
        <v>0</v>
      </c>
      <c r="N56" s="480"/>
      <c r="O56" s="481" t="n">
        <f aca="false">SUMIFS($BD$17:$BD$50,$F$17:$F$50,"看護職員",$H$17:$H$50,"A")</f>
        <v>0</v>
      </c>
      <c r="P56" s="481"/>
      <c r="Q56" s="482"/>
      <c r="R56" s="483" t="n">
        <v>0</v>
      </c>
      <c r="S56" s="483"/>
      <c r="T56" s="483" t="n">
        <v>0</v>
      </c>
      <c r="U56" s="483"/>
      <c r="V56" s="482"/>
      <c r="W56" s="483" t="n">
        <v>0</v>
      </c>
      <c r="X56" s="483"/>
      <c r="Y56" s="30"/>
      <c r="Z56" s="474"/>
      <c r="AA56" s="64" t="s">
        <v>112</v>
      </c>
      <c r="AB56" s="64"/>
      <c r="AC56" s="480" t="n">
        <f aca="false">SUMIFS($BB$17:$BB$50,$F$17:$F$50,"介護職員",$H$17:$H$50,"A")</f>
        <v>0</v>
      </c>
      <c r="AD56" s="480"/>
      <c r="AE56" s="481" t="n">
        <f aca="false">SUMIFS($BD$17:$BD$50,$F$17:$F$50,"介護職員",$H$17:$H$50,"A")</f>
        <v>0</v>
      </c>
      <c r="AF56" s="481"/>
      <c r="AG56" s="482"/>
      <c r="AH56" s="483" t="n">
        <v>0</v>
      </c>
      <c r="AI56" s="483"/>
      <c r="AJ56" s="483" t="n">
        <v>0</v>
      </c>
      <c r="AK56" s="483"/>
      <c r="AL56" s="482"/>
      <c r="AM56" s="483" t="n">
        <v>0</v>
      </c>
      <c r="AN56" s="483"/>
      <c r="AO56" s="474"/>
      <c r="AP56" s="474"/>
      <c r="AQ56" s="484" t="n">
        <f aca="false">U70</f>
        <v>0</v>
      </c>
      <c r="AR56" s="484"/>
      <c r="AS56" s="484"/>
      <c r="AT56" s="484"/>
      <c r="AU56" s="207" t="s">
        <v>291</v>
      </c>
      <c r="AV56" s="484" t="n">
        <f aca="false">AK70</f>
        <v>0</v>
      </c>
      <c r="AW56" s="484"/>
      <c r="AX56" s="484"/>
      <c r="AY56" s="484"/>
      <c r="AZ56" s="207" t="s">
        <v>292</v>
      </c>
      <c r="BA56" s="485" t="n">
        <f aca="false">ROUNDDOWN(AQ56+AV56,1)</f>
        <v>0</v>
      </c>
      <c r="BB56" s="485"/>
      <c r="BC56" s="485"/>
      <c r="BD56" s="485"/>
      <c r="BE56" s="472"/>
      <c r="BF56" s="486"/>
      <c r="BG56" s="486"/>
      <c r="BH56" s="486"/>
      <c r="BI56" s="486"/>
      <c r="BJ56" s="467"/>
    </row>
    <row r="57" customFormat="false" ht="20.25" hidden="false" customHeight="true" outlineLevel="0" collapsed="false">
      <c r="B57" s="322"/>
      <c r="C57" s="465"/>
      <c r="D57" s="465"/>
      <c r="E57" s="465"/>
      <c r="F57" s="465"/>
      <c r="G57" s="465"/>
      <c r="H57" s="465"/>
      <c r="I57" s="473"/>
      <c r="J57" s="30"/>
      <c r="K57" s="64" t="s">
        <v>114</v>
      </c>
      <c r="L57" s="64"/>
      <c r="M57" s="480" t="n">
        <f aca="false">SUMIFS($BB$17:$BB$50,$F$17:$F$50,"看護職員",$H$17:$H$50,"B")</f>
        <v>0</v>
      </c>
      <c r="N57" s="480"/>
      <c r="O57" s="481" t="n">
        <f aca="false">SUMIFS($BD$17:$BD$50,$F$17:$F$50,"看護職員",$H$17:$H$50,"B")</f>
        <v>0</v>
      </c>
      <c r="P57" s="481"/>
      <c r="Q57" s="482"/>
      <c r="R57" s="483" t="n">
        <v>0</v>
      </c>
      <c r="S57" s="483"/>
      <c r="T57" s="483" t="n">
        <v>0</v>
      </c>
      <c r="U57" s="483"/>
      <c r="V57" s="482"/>
      <c r="W57" s="483" t="n">
        <v>0</v>
      </c>
      <c r="X57" s="483"/>
      <c r="Y57" s="30"/>
      <c r="Z57" s="474"/>
      <c r="AA57" s="64" t="s">
        <v>114</v>
      </c>
      <c r="AB57" s="64"/>
      <c r="AC57" s="480" t="n">
        <f aca="false">SUMIFS($BB$17:$BB$50,$F$17:$F$50,"介護職員",$H$17:$H$50,"B")</f>
        <v>0</v>
      </c>
      <c r="AD57" s="480"/>
      <c r="AE57" s="481" t="n">
        <f aca="false">SUMIFS($BD$17:$BD$50,$F$17:$F$50,"介護職員",$H$17:$H$50,"B")</f>
        <v>0</v>
      </c>
      <c r="AF57" s="481"/>
      <c r="AG57" s="482"/>
      <c r="AH57" s="483" t="n">
        <v>0</v>
      </c>
      <c r="AI57" s="483"/>
      <c r="AJ57" s="483" t="n">
        <v>0</v>
      </c>
      <c r="AK57" s="483"/>
      <c r="AL57" s="482"/>
      <c r="AM57" s="483" t="n">
        <v>0</v>
      </c>
      <c r="AN57" s="483"/>
      <c r="AO57" s="474"/>
      <c r="AP57" s="474"/>
      <c r="AQ57" s="474"/>
      <c r="AR57" s="474"/>
      <c r="AS57" s="474"/>
      <c r="AT57" s="474"/>
      <c r="AU57" s="474"/>
      <c r="AV57" s="474"/>
      <c r="AW57" s="474"/>
      <c r="AX57" s="474"/>
      <c r="AY57" s="474"/>
      <c r="AZ57" s="474"/>
      <c r="BA57" s="474"/>
      <c r="BB57" s="474"/>
      <c r="BC57" s="474"/>
      <c r="BD57" s="475"/>
      <c r="BE57" s="472"/>
      <c r="BF57" s="467"/>
      <c r="BG57" s="467"/>
      <c r="BH57" s="467"/>
      <c r="BI57" s="467"/>
      <c r="BJ57" s="467"/>
    </row>
    <row r="58" customFormat="false" ht="20.25" hidden="false" customHeight="true" outlineLevel="0" collapsed="false">
      <c r="B58" s="322"/>
      <c r="C58" s="465"/>
      <c r="D58" s="465"/>
      <c r="E58" s="465"/>
      <c r="F58" s="465"/>
      <c r="G58" s="465"/>
      <c r="H58" s="465"/>
      <c r="I58" s="473"/>
      <c r="J58" s="30"/>
      <c r="K58" s="64" t="s">
        <v>116</v>
      </c>
      <c r="L58" s="64"/>
      <c r="M58" s="480" t="n">
        <f aca="false">SUMIFS($BB$17:$BB$50,$F$17:$F$50,"看護職員",$H$17:$H$50,"C")</f>
        <v>0</v>
      </c>
      <c r="N58" s="480"/>
      <c r="O58" s="481" t="n">
        <f aca="false">SUMIFS($BD$17:$BD$50,$F$17:$F$50,"看護職員",$H$17:$H$50,"C")</f>
        <v>0</v>
      </c>
      <c r="P58" s="481"/>
      <c r="Q58" s="482"/>
      <c r="R58" s="483" t="n">
        <v>0</v>
      </c>
      <c r="S58" s="483"/>
      <c r="T58" s="487" t="n">
        <v>0</v>
      </c>
      <c r="U58" s="487"/>
      <c r="V58" s="482"/>
      <c r="W58" s="488" t="s">
        <v>82</v>
      </c>
      <c r="X58" s="488"/>
      <c r="Y58" s="30"/>
      <c r="Z58" s="474"/>
      <c r="AA58" s="64" t="s">
        <v>116</v>
      </c>
      <c r="AB58" s="64"/>
      <c r="AC58" s="480" t="n">
        <f aca="false">SUMIFS($BB$17:$BB$50,$F$17:$F$50,"介護職員",$H$17:$H$50,"C")</f>
        <v>0</v>
      </c>
      <c r="AD58" s="480"/>
      <c r="AE58" s="481" t="n">
        <f aca="false">SUMIFS($BD$17:$BD$50,$F$17:$F$50,"介護職員",$H$17:$H$50,"C")</f>
        <v>0</v>
      </c>
      <c r="AF58" s="481"/>
      <c r="AG58" s="482"/>
      <c r="AH58" s="483" t="n">
        <v>0</v>
      </c>
      <c r="AI58" s="483"/>
      <c r="AJ58" s="487" t="n">
        <v>0</v>
      </c>
      <c r="AK58" s="487"/>
      <c r="AL58" s="482"/>
      <c r="AM58" s="488" t="s">
        <v>82</v>
      </c>
      <c r="AN58" s="488"/>
      <c r="AO58" s="474"/>
      <c r="AP58" s="474"/>
      <c r="AQ58" s="474"/>
      <c r="AR58" s="474"/>
      <c r="AS58" s="474"/>
      <c r="AT58" s="474"/>
      <c r="AU58" s="474"/>
      <c r="AV58" s="474"/>
      <c r="AW58" s="474"/>
      <c r="AX58" s="474"/>
      <c r="AY58" s="474"/>
      <c r="AZ58" s="474"/>
      <c r="BA58" s="474"/>
      <c r="BB58" s="474"/>
      <c r="BC58" s="474"/>
      <c r="BD58" s="475"/>
      <c r="BE58" s="472"/>
      <c r="BF58" s="467"/>
      <c r="BG58" s="467"/>
      <c r="BH58" s="467"/>
      <c r="BI58" s="467"/>
      <c r="BJ58" s="467"/>
    </row>
    <row r="59" customFormat="false" ht="20.25" hidden="false" customHeight="true" outlineLevel="0" collapsed="false">
      <c r="B59" s="322"/>
      <c r="C59" s="465"/>
      <c r="D59" s="465"/>
      <c r="E59" s="465"/>
      <c r="F59" s="465"/>
      <c r="G59" s="465"/>
      <c r="H59" s="465"/>
      <c r="I59" s="473"/>
      <c r="J59" s="30"/>
      <c r="K59" s="64" t="s">
        <v>118</v>
      </c>
      <c r="L59" s="64"/>
      <c r="M59" s="480" t="n">
        <f aca="false">SUMIFS($BB$17:$BB$50,$F$17:$F$50,"看護職員",$H$17:$H$50,"D")</f>
        <v>0</v>
      </c>
      <c r="N59" s="480"/>
      <c r="O59" s="481" t="n">
        <f aca="false">SUMIFS($BD$17:$BD$50,$F$17:$F$50,"看護職員",$H$17:$H$50,"D")</f>
        <v>0</v>
      </c>
      <c r="P59" s="481"/>
      <c r="Q59" s="482"/>
      <c r="R59" s="483" t="n">
        <v>0</v>
      </c>
      <c r="S59" s="483"/>
      <c r="T59" s="487" t="n">
        <v>0</v>
      </c>
      <c r="U59" s="487"/>
      <c r="V59" s="482"/>
      <c r="W59" s="488" t="s">
        <v>82</v>
      </c>
      <c r="X59" s="488"/>
      <c r="Y59" s="30"/>
      <c r="Z59" s="474"/>
      <c r="AA59" s="64" t="s">
        <v>118</v>
      </c>
      <c r="AB59" s="64"/>
      <c r="AC59" s="480" t="n">
        <f aca="false">SUMIFS($BB$17:$BB$50,$F$17:$F$50,"介護職員",$H$17:$H$50,"D")</f>
        <v>0</v>
      </c>
      <c r="AD59" s="480"/>
      <c r="AE59" s="481" t="n">
        <f aca="false">SUMIFS($BD$17:$BD$50,$F$17:$F$50,"介護職員",$H$17:$H$50,"D")</f>
        <v>0</v>
      </c>
      <c r="AF59" s="481"/>
      <c r="AG59" s="482"/>
      <c r="AH59" s="483" t="n">
        <v>0</v>
      </c>
      <c r="AI59" s="483"/>
      <c r="AJ59" s="487" t="n">
        <v>0</v>
      </c>
      <c r="AK59" s="487"/>
      <c r="AL59" s="482"/>
      <c r="AM59" s="488" t="s">
        <v>82</v>
      </c>
      <c r="AN59" s="488"/>
      <c r="AO59" s="474"/>
      <c r="AP59" s="474"/>
      <c r="AQ59" s="30" t="s">
        <v>293</v>
      </c>
      <c r="AR59" s="30"/>
      <c r="AS59" s="30"/>
      <c r="AT59" s="30"/>
      <c r="AU59" s="30"/>
      <c r="AV59" s="30"/>
      <c r="AW59" s="474"/>
      <c r="AX59" s="474"/>
      <c r="AY59" s="474"/>
      <c r="AZ59" s="474"/>
      <c r="BA59" s="474"/>
      <c r="BB59" s="474"/>
      <c r="BC59" s="474"/>
      <c r="BD59" s="475"/>
      <c r="BE59" s="472"/>
      <c r="BF59" s="467"/>
      <c r="BG59" s="467"/>
      <c r="BH59" s="467"/>
      <c r="BI59" s="467"/>
      <c r="BJ59" s="467"/>
    </row>
    <row r="60" customFormat="false" ht="20.25" hidden="false" customHeight="true" outlineLevel="0" collapsed="false">
      <c r="B60" s="322"/>
      <c r="C60" s="465"/>
      <c r="D60" s="465"/>
      <c r="E60" s="465"/>
      <c r="F60" s="465"/>
      <c r="G60" s="465"/>
      <c r="H60" s="465"/>
      <c r="I60" s="473"/>
      <c r="J60" s="30"/>
      <c r="K60" s="64" t="s">
        <v>290</v>
      </c>
      <c r="L60" s="64"/>
      <c r="M60" s="480" t="n">
        <f aca="false">SUM(M56:N59)</f>
        <v>0</v>
      </c>
      <c r="N60" s="480"/>
      <c r="O60" s="481" t="n">
        <f aca="false">SUM(O56:P59)</f>
        <v>0</v>
      </c>
      <c r="P60" s="481"/>
      <c r="Q60" s="482"/>
      <c r="R60" s="480" t="n">
        <f aca="false">SUM(R56:S59)</f>
        <v>0</v>
      </c>
      <c r="S60" s="480"/>
      <c r="T60" s="481" t="n">
        <f aca="false">SUM(T56:U59)</f>
        <v>0</v>
      </c>
      <c r="U60" s="481"/>
      <c r="V60" s="482"/>
      <c r="W60" s="480" t="n">
        <f aca="false">SUM(W56:X57)</f>
        <v>0</v>
      </c>
      <c r="X60" s="480"/>
      <c r="Y60" s="30"/>
      <c r="Z60" s="474"/>
      <c r="AA60" s="64" t="s">
        <v>290</v>
      </c>
      <c r="AB60" s="64"/>
      <c r="AC60" s="480" t="n">
        <f aca="false">SUM(AC56:AD59)</f>
        <v>0</v>
      </c>
      <c r="AD60" s="480"/>
      <c r="AE60" s="481" t="n">
        <f aca="false">SUM(AE56:AF59)</f>
        <v>0</v>
      </c>
      <c r="AF60" s="481"/>
      <c r="AG60" s="482"/>
      <c r="AH60" s="480" t="n">
        <f aca="false">SUM(AH56:AI59)</f>
        <v>0</v>
      </c>
      <c r="AI60" s="480"/>
      <c r="AJ60" s="481" t="n">
        <f aca="false">SUM(AJ56:AK59)</f>
        <v>0</v>
      </c>
      <c r="AK60" s="481"/>
      <c r="AL60" s="482"/>
      <c r="AM60" s="480" t="n">
        <f aca="false">SUM(AM56:AN57)</f>
        <v>0</v>
      </c>
      <c r="AN60" s="480"/>
      <c r="AO60" s="474"/>
      <c r="AP60" s="474"/>
      <c r="AQ60" s="64" t="s">
        <v>42</v>
      </c>
      <c r="AR60" s="64"/>
      <c r="AS60" s="64" t="s">
        <v>111</v>
      </c>
      <c r="AT60" s="64"/>
      <c r="AU60" s="64"/>
      <c r="AV60" s="64"/>
      <c r="AW60" s="474"/>
      <c r="AX60" s="474"/>
      <c r="AY60" s="474"/>
      <c r="AZ60" s="474"/>
      <c r="BA60" s="474"/>
      <c r="BB60" s="474"/>
      <c r="BC60" s="474"/>
      <c r="BD60" s="475"/>
      <c r="BE60" s="472"/>
      <c r="BF60" s="467"/>
      <c r="BG60" s="467"/>
      <c r="BH60" s="467"/>
      <c r="BI60" s="467"/>
      <c r="BJ60" s="467"/>
    </row>
    <row r="61" customFormat="false" ht="20.25" hidden="false" customHeight="true" outlineLevel="0" collapsed="false">
      <c r="B61" s="322"/>
      <c r="C61" s="465"/>
      <c r="D61" s="465"/>
      <c r="E61" s="465"/>
      <c r="F61" s="465"/>
      <c r="G61" s="465"/>
      <c r="H61" s="465"/>
      <c r="I61" s="473"/>
      <c r="J61" s="473"/>
      <c r="K61" s="489"/>
      <c r="L61" s="489"/>
      <c r="M61" s="489"/>
      <c r="N61" s="489"/>
      <c r="O61" s="490"/>
      <c r="P61" s="490"/>
      <c r="Q61" s="490"/>
      <c r="R61" s="327"/>
      <c r="S61" s="327"/>
      <c r="T61" s="327"/>
      <c r="U61" s="327"/>
      <c r="V61" s="491"/>
      <c r="W61" s="474"/>
      <c r="X61" s="474"/>
      <c r="Y61" s="474"/>
      <c r="Z61" s="474"/>
      <c r="AA61" s="489"/>
      <c r="AB61" s="489"/>
      <c r="AC61" s="489"/>
      <c r="AD61" s="489"/>
      <c r="AE61" s="490"/>
      <c r="AF61" s="490"/>
      <c r="AG61" s="490"/>
      <c r="AH61" s="327"/>
      <c r="AI61" s="327"/>
      <c r="AJ61" s="327"/>
      <c r="AK61" s="327"/>
      <c r="AL61" s="491"/>
      <c r="AM61" s="474"/>
      <c r="AN61" s="474"/>
      <c r="AO61" s="474"/>
      <c r="AP61" s="474"/>
      <c r="AQ61" s="64" t="s">
        <v>112</v>
      </c>
      <c r="AR61" s="64"/>
      <c r="AS61" s="64" t="s">
        <v>113</v>
      </c>
      <c r="AT61" s="64"/>
      <c r="AU61" s="64"/>
      <c r="AV61" s="64"/>
      <c r="AW61" s="474"/>
      <c r="AX61" s="474"/>
      <c r="AY61" s="474"/>
      <c r="AZ61" s="474"/>
      <c r="BA61" s="474"/>
      <c r="BB61" s="474"/>
      <c r="BC61" s="474"/>
      <c r="BD61" s="475"/>
      <c r="BE61" s="472"/>
      <c r="BF61" s="467"/>
      <c r="BG61" s="467"/>
      <c r="BH61" s="467"/>
      <c r="BI61" s="467"/>
      <c r="BJ61" s="467"/>
    </row>
    <row r="62" customFormat="false" ht="20.25" hidden="false" customHeight="true" outlineLevel="0" collapsed="false">
      <c r="B62" s="322"/>
      <c r="C62" s="465"/>
      <c r="D62" s="465"/>
      <c r="E62" s="465"/>
      <c r="F62" s="465"/>
      <c r="G62" s="465"/>
      <c r="H62" s="465"/>
      <c r="I62" s="473"/>
      <c r="J62" s="473"/>
      <c r="K62" s="201" t="s">
        <v>294</v>
      </c>
      <c r="L62" s="30"/>
      <c r="M62" s="30"/>
      <c r="N62" s="30"/>
      <c r="O62" s="30"/>
      <c r="P62" s="30"/>
      <c r="Q62" s="205" t="s">
        <v>295</v>
      </c>
      <c r="R62" s="492" t="s">
        <v>296</v>
      </c>
      <c r="S62" s="492"/>
      <c r="T62" s="205"/>
      <c r="U62" s="205"/>
      <c r="V62" s="30"/>
      <c r="W62" s="30"/>
      <c r="X62" s="30"/>
      <c r="Y62" s="474"/>
      <c r="Z62" s="474"/>
      <c r="AA62" s="201" t="s">
        <v>294</v>
      </c>
      <c r="AB62" s="30"/>
      <c r="AC62" s="30"/>
      <c r="AD62" s="30"/>
      <c r="AE62" s="30"/>
      <c r="AF62" s="30"/>
      <c r="AG62" s="205" t="s">
        <v>295</v>
      </c>
      <c r="AH62" s="493" t="str">
        <f aca="false">R62</f>
        <v>週</v>
      </c>
      <c r="AI62" s="493"/>
      <c r="AJ62" s="205"/>
      <c r="AK62" s="205"/>
      <c r="AL62" s="30"/>
      <c r="AM62" s="30"/>
      <c r="AN62" s="30"/>
      <c r="AO62" s="474"/>
      <c r="AP62" s="474"/>
      <c r="AQ62" s="64" t="s">
        <v>114</v>
      </c>
      <c r="AR62" s="64"/>
      <c r="AS62" s="64" t="s">
        <v>115</v>
      </c>
      <c r="AT62" s="64"/>
      <c r="AU62" s="64"/>
      <c r="AV62" s="64"/>
      <c r="AW62" s="474"/>
      <c r="AX62" s="474"/>
      <c r="AY62" s="474"/>
      <c r="AZ62" s="474"/>
      <c r="BA62" s="474"/>
      <c r="BB62" s="474"/>
      <c r="BC62" s="474"/>
      <c r="BD62" s="475"/>
      <c r="BE62" s="472"/>
      <c r="BF62" s="467"/>
      <c r="BG62" s="467"/>
      <c r="BH62" s="467"/>
      <c r="BI62" s="467"/>
      <c r="BJ62" s="467"/>
    </row>
    <row r="63" customFormat="false" ht="20.25" hidden="false" customHeight="true" outlineLevel="0" collapsed="false">
      <c r="B63" s="322"/>
      <c r="C63" s="465"/>
      <c r="D63" s="465"/>
      <c r="E63" s="465"/>
      <c r="F63" s="465"/>
      <c r="G63" s="465"/>
      <c r="H63" s="465"/>
      <c r="I63" s="473"/>
      <c r="J63" s="473"/>
      <c r="K63" s="30" t="s">
        <v>297</v>
      </c>
      <c r="L63" s="30"/>
      <c r="M63" s="30"/>
      <c r="N63" s="30"/>
      <c r="O63" s="30"/>
      <c r="P63" s="30" t="s">
        <v>298</v>
      </c>
      <c r="Q63" s="30"/>
      <c r="R63" s="30"/>
      <c r="S63" s="30"/>
      <c r="T63" s="201"/>
      <c r="U63" s="30"/>
      <c r="V63" s="30"/>
      <c r="W63" s="30"/>
      <c r="X63" s="30"/>
      <c r="Y63" s="474"/>
      <c r="Z63" s="474"/>
      <c r="AA63" s="30" t="s">
        <v>297</v>
      </c>
      <c r="AB63" s="30"/>
      <c r="AC63" s="30"/>
      <c r="AD63" s="30"/>
      <c r="AE63" s="30"/>
      <c r="AF63" s="30" t="s">
        <v>298</v>
      </c>
      <c r="AG63" s="30"/>
      <c r="AH63" s="30"/>
      <c r="AI63" s="30"/>
      <c r="AJ63" s="201"/>
      <c r="AK63" s="30"/>
      <c r="AL63" s="30"/>
      <c r="AM63" s="30"/>
      <c r="AN63" s="30"/>
      <c r="AO63" s="474"/>
      <c r="AP63" s="474"/>
      <c r="AQ63" s="64" t="s">
        <v>116</v>
      </c>
      <c r="AR63" s="64"/>
      <c r="AS63" s="64" t="s">
        <v>117</v>
      </c>
      <c r="AT63" s="64"/>
      <c r="AU63" s="64"/>
      <c r="AV63" s="64"/>
      <c r="AW63" s="474"/>
      <c r="AX63" s="474"/>
      <c r="AY63" s="474"/>
      <c r="AZ63" s="474"/>
      <c r="BA63" s="474"/>
      <c r="BB63" s="474"/>
      <c r="BC63" s="474"/>
      <c r="BD63" s="475"/>
      <c r="BE63" s="472"/>
      <c r="BF63" s="467"/>
      <c r="BG63" s="467"/>
      <c r="BH63" s="467"/>
      <c r="BI63" s="467"/>
      <c r="BJ63" s="467"/>
    </row>
    <row r="64" customFormat="false" ht="20.25" hidden="false" customHeight="true" outlineLevel="0" collapsed="false">
      <c r="B64" s="322"/>
      <c r="C64" s="465"/>
      <c r="D64" s="465"/>
      <c r="E64" s="465"/>
      <c r="F64" s="465"/>
      <c r="G64" s="465"/>
      <c r="H64" s="465"/>
      <c r="I64" s="473"/>
      <c r="J64" s="473"/>
      <c r="K64" s="30" t="str">
        <f aca="false">IF($R$62="週","対象時間数（週平均）","対象時間数（当月合計）")</f>
        <v>対象時間数（週平均）</v>
      </c>
      <c r="L64" s="30"/>
      <c r="M64" s="30"/>
      <c r="N64" s="30"/>
      <c r="O64" s="30"/>
      <c r="P64" s="30" t="str">
        <f aca="false">IF($R$62="週","週に勤務すべき時間数","当月に勤務すべき時間数")</f>
        <v>週に勤務すべき時間数</v>
      </c>
      <c r="Q64" s="30"/>
      <c r="R64" s="30"/>
      <c r="S64" s="30"/>
      <c r="T64" s="201"/>
      <c r="U64" s="30" t="s">
        <v>299</v>
      </c>
      <c r="V64" s="30"/>
      <c r="W64" s="30"/>
      <c r="X64" s="30"/>
      <c r="Y64" s="474"/>
      <c r="Z64" s="474"/>
      <c r="AA64" s="30" t="str">
        <f aca="false">IF(AH62="週","対象時間数（週平均）","対象時間数（当月合計）")</f>
        <v>対象時間数（週平均）</v>
      </c>
      <c r="AB64" s="30"/>
      <c r="AC64" s="30"/>
      <c r="AD64" s="30"/>
      <c r="AE64" s="30"/>
      <c r="AF64" s="30" t="str">
        <f aca="false">IF($AH$62="週","週に勤務すべき時間数","当月に勤務すべき時間数")</f>
        <v>週に勤務すべき時間数</v>
      </c>
      <c r="AG64" s="30"/>
      <c r="AH64" s="30"/>
      <c r="AI64" s="30"/>
      <c r="AJ64" s="201"/>
      <c r="AK64" s="30" t="s">
        <v>299</v>
      </c>
      <c r="AL64" s="30"/>
      <c r="AM64" s="30"/>
      <c r="AN64" s="30"/>
      <c r="AO64" s="474"/>
      <c r="AP64" s="474"/>
      <c r="AQ64" s="64" t="s">
        <v>118</v>
      </c>
      <c r="AR64" s="64"/>
      <c r="AS64" s="64" t="s">
        <v>119</v>
      </c>
      <c r="AT64" s="64"/>
      <c r="AU64" s="64"/>
      <c r="AV64" s="64"/>
      <c r="AW64" s="474"/>
      <c r="AX64" s="474"/>
      <c r="AY64" s="474"/>
      <c r="AZ64" s="474"/>
      <c r="BA64" s="474"/>
      <c r="BB64" s="474"/>
      <c r="BC64" s="474"/>
      <c r="BD64" s="475"/>
      <c r="BE64" s="472"/>
      <c r="BF64" s="467"/>
      <c r="BG64" s="467"/>
      <c r="BH64" s="467"/>
      <c r="BI64" s="467"/>
      <c r="BJ64" s="467"/>
    </row>
    <row r="65" customFormat="false" ht="20.25" hidden="false" customHeight="true" outlineLevel="0" collapsed="false">
      <c r="I65" s="30"/>
      <c r="J65" s="30"/>
      <c r="K65" s="488" t="n">
        <f aca="false">IF($R$62="週",T60,R60)</f>
        <v>0</v>
      </c>
      <c r="L65" s="488"/>
      <c r="M65" s="488"/>
      <c r="N65" s="488"/>
      <c r="O65" s="207" t="s">
        <v>300</v>
      </c>
      <c r="P65" s="64" t="n">
        <f aca="false">IF($R$62="週",$BA$6,$BE$6)</f>
        <v>40</v>
      </c>
      <c r="Q65" s="64"/>
      <c r="R65" s="64"/>
      <c r="S65" s="64"/>
      <c r="T65" s="207" t="s">
        <v>292</v>
      </c>
      <c r="U65" s="494" t="n">
        <f aca="false">ROUNDDOWN(K65/P65,1)</f>
        <v>0</v>
      </c>
      <c r="V65" s="494"/>
      <c r="W65" s="494"/>
      <c r="X65" s="494"/>
      <c r="Y65" s="30"/>
      <c r="Z65" s="30"/>
      <c r="AA65" s="488" t="n">
        <f aca="false">IF($AH$62="週",AJ60,AH60)</f>
        <v>0</v>
      </c>
      <c r="AB65" s="488"/>
      <c r="AC65" s="488"/>
      <c r="AD65" s="488"/>
      <c r="AE65" s="207" t="s">
        <v>300</v>
      </c>
      <c r="AF65" s="64" t="n">
        <f aca="false">IF($AH$62="週",$BA$6,$BE$6)</f>
        <v>40</v>
      </c>
      <c r="AG65" s="64"/>
      <c r="AH65" s="64"/>
      <c r="AI65" s="64"/>
      <c r="AJ65" s="207" t="s">
        <v>292</v>
      </c>
      <c r="AK65" s="494" t="n">
        <f aca="false">ROUNDDOWN(AA65/AF65,1)</f>
        <v>0</v>
      </c>
      <c r="AL65" s="494"/>
      <c r="AM65" s="494"/>
      <c r="AN65" s="494"/>
      <c r="AO65" s="30"/>
      <c r="AP65" s="30"/>
      <c r="AQ65" s="30"/>
      <c r="AR65" s="30"/>
      <c r="AS65" s="30"/>
      <c r="AT65" s="30"/>
      <c r="AU65" s="30"/>
      <c r="AV65" s="30"/>
      <c r="AW65" s="30"/>
      <c r="AX65" s="30"/>
      <c r="AY65" s="30"/>
      <c r="AZ65" s="30"/>
      <c r="BA65" s="30"/>
      <c r="BB65" s="30"/>
      <c r="BC65" s="30"/>
      <c r="BD65" s="30"/>
    </row>
    <row r="66" customFormat="false" ht="20.25" hidden="false" customHeight="true" outlineLevel="0" collapsed="false">
      <c r="I66" s="30"/>
      <c r="J66" s="30"/>
      <c r="K66" s="30"/>
      <c r="L66" s="30"/>
      <c r="M66" s="30"/>
      <c r="N66" s="30"/>
      <c r="O66" s="30"/>
      <c r="P66" s="30"/>
      <c r="Q66" s="30"/>
      <c r="R66" s="30"/>
      <c r="S66" s="30"/>
      <c r="T66" s="201"/>
      <c r="U66" s="30" t="s">
        <v>301</v>
      </c>
      <c r="V66" s="30"/>
      <c r="W66" s="30"/>
      <c r="X66" s="30"/>
      <c r="Y66" s="30"/>
      <c r="Z66" s="30"/>
      <c r="AA66" s="30"/>
      <c r="AB66" s="30"/>
      <c r="AC66" s="30"/>
      <c r="AD66" s="30"/>
      <c r="AE66" s="30"/>
      <c r="AF66" s="30"/>
      <c r="AG66" s="30"/>
      <c r="AH66" s="30"/>
      <c r="AI66" s="30"/>
      <c r="AJ66" s="201"/>
      <c r="AK66" s="30" t="s">
        <v>301</v>
      </c>
      <c r="AL66" s="30"/>
      <c r="AM66" s="30"/>
      <c r="AN66" s="30"/>
      <c r="AO66" s="30"/>
      <c r="AP66" s="30"/>
      <c r="AQ66" s="30"/>
      <c r="AR66" s="30"/>
      <c r="AS66" s="30"/>
      <c r="AT66" s="30"/>
      <c r="AU66" s="30"/>
      <c r="AV66" s="30"/>
      <c r="AW66" s="30"/>
      <c r="AX66" s="30"/>
      <c r="AY66" s="30"/>
      <c r="AZ66" s="30"/>
      <c r="BA66" s="30"/>
      <c r="BB66" s="30"/>
      <c r="BC66" s="30"/>
      <c r="BD66" s="30"/>
    </row>
    <row r="67" customFormat="false" ht="20.25" hidden="false" customHeight="true" outlineLevel="0" collapsed="false">
      <c r="I67" s="30"/>
      <c r="J67" s="30"/>
      <c r="K67" s="30" t="s">
        <v>302</v>
      </c>
      <c r="L67" s="30"/>
      <c r="M67" s="30"/>
      <c r="N67" s="30"/>
      <c r="O67" s="30"/>
      <c r="P67" s="30"/>
      <c r="Q67" s="30"/>
      <c r="R67" s="30"/>
      <c r="S67" s="30"/>
      <c r="T67" s="201"/>
      <c r="U67" s="30"/>
      <c r="V67" s="30"/>
      <c r="W67" s="30"/>
      <c r="X67" s="30"/>
      <c r="Y67" s="30"/>
      <c r="Z67" s="30"/>
      <c r="AA67" s="30" t="s">
        <v>303</v>
      </c>
      <c r="AB67" s="30"/>
      <c r="AC67" s="30"/>
      <c r="AD67" s="30"/>
      <c r="AE67" s="30"/>
      <c r="AF67" s="30"/>
      <c r="AG67" s="30"/>
      <c r="AH67" s="30"/>
      <c r="AI67" s="30"/>
      <c r="AJ67" s="201"/>
      <c r="AK67" s="30"/>
      <c r="AL67" s="30"/>
      <c r="AM67" s="30"/>
      <c r="AN67" s="30"/>
      <c r="AO67" s="30"/>
      <c r="AP67" s="30"/>
      <c r="AQ67" s="30"/>
      <c r="AR67" s="30"/>
      <c r="AS67" s="30"/>
      <c r="AT67" s="30"/>
      <c r="AU67" s="30"/>
      <c r="AV67" s="30"/>
      <c r="AW67" s="30"/>
      <c r="AX67" s="30"/>
      <c r="AY67" s="30"/>
      <c r="AZ67" s="30"/>
      <c r="BA67" s="30"/>
      <c r="BB67" s="30"/>
      <c r="BC67" s="30"/>
      <c r="BD67" s="30"/>
    </row>
    <row r="68" customFormat="false" ht="20.25" hidden="false" customHeight="true" outlineLevel="0" collapsed="false">
      <c r="I68" s="30"/>
      <c r="J68" s="30"/>
      <c r="K68" s="30" t="s">
        <v>286</v>
      </c>
      <c r="L68" s="30"/>
      <c r="M68" s="30"/>
      <c r="N68" s="30"/>
      <c r="O68" s="30"/>
      <c r="P68" s="30"/>
      <c r="Q68" s="30"/>
      <c r="R68" s="30"/>
      <c r="S68" s="30"/>
      <c r="T68" s="201"/>
      <c r="U68" s="477"/>
      <c r="V68" s="477"/>
      <c r="W68" s="477"/>
      <c r="X68" s="477"/>
      <c r="Y68" s="30"/>
      <c r="Z68" s="30"/>
      <c r="AA68" s="30" t="s">
        <v>286</v>
      </c>
      <c r="AB68" s="30"/>
      <c r="AC68" s="30"/>
      <c r="AD68" s="30"/>
      <c r="AE68" s="30"/>
      <c r="AF68" s="30"/>
      <c r="AG68" s="30"/>
      <c r="AH68" s="30"/>
      <c r="AI68" s="30"/>
      <c r="AJ68" s="201"/>
      <c r="AK68" s="477"/>
      <c r="AL68" s="477"/>
      <c r="AM68" s="477"/>
      <c r="AN68" s="477"/>
      <c r="AO68" s="30"/>
      <c r="AP68" s="30"/>
      <c r="AQ68" s="30"/>
      <c r="AR68" s="30"/>
      <c r="AS68" s="30"/>
      <c r="AT68" s="30"/>
      <c r="AU68" s="30"/>
      <c r="AV68" s="30"/>
      <c r="AW68" s="30"/>
      <c r="AX68" s="30"/>
      <c r="AY68" s="30"/>
      <c r="AZ68" s="30"/>
      <c r="BA68" s="30"/>
      <c r="BB68" s="30"/>
      <c r="BC68" s="30"/>
      <c r="BD68" s="30"/>
    </row>
    <row r="69" customFormat="false" ht="20.25" hidden="false" customHeight="true" outlineLevel="0" collapsed="false">
      <c r="I69" s="30"/>
      <c r="J69" s="30"/>
      <c r="K69" s="30" t="s">
        <v>289</v>
      </c>
      <c r="L69" s="30"/>
      <c r="M69" s="30"/>
      <c r="N69" s="30"/>
      <c r="O69" s="30"/>
      <c r="P69" s="30" t="s">
        <v>304</v>
      </c>
      <c r="Q69" s="30"/>
      <c r="R69" s="30"/>
      <c r="S69" s="30"/>
      <c r="T69" s="30"/>
      <c r="U69" s="476" t="s">
        <v>290</v>
      </c>
      <c r="V69" s="476"/>
      <c r="W69" s="476"/>
      <c r="X69" s="476"/>
      <c r="Y69" s="30"/>
      <c r="Z69" s="30"/>
      <c r="AA69" s="30" t="s">
        <v>289</v>
      </c>
      <c r="AB69" s="30"/>
      <c r="AC69" s="30"/>
      <c r="AD69" s="30"/>
      <c r="AE69" s="30"/>
      <c r="AF69" s="30" t="s">
        <v>304</v>
      </c>
      <c r="AG69" s="30"/>
      <c r="AH69" s="30"/>
      <c r="AI69" s="30"/>
      <c r="AJ69" s="30"/>
      <c r="AK69" s="476" t="s">
        <v>290</v>
      </c>
      <c r="AL69" s="476"/>
      <c r="AM69" s="476"/>
      <c r="AN69" s="476"/>
      <c r="AO69" s="30"/>
      <c r="AP69" s="30"/>
      <c r="AQ69" s="30"/>
      <c r="AR69" s="30"/>
      <c r="AS69" s="30"/>
      <c r="AT69" s="30"/>
      <c r="AU69" s="30"/>
      <c r="AV69" s="30"/>
      <c r="AW69" s="30"/>
      <c r="AX69" s="30"/>
      <c r="AY69" s="30"/>
      <c r="AZ69" s="30"/>
      <c r="BA69" s="30"/>
      <c r="BB69" s="30"/>
      <c r="BC69" s="30"/>
      <c r="BD69" s="30"/>
    </row>
    <row r="70" customFormat="false" ht="20.25" hidden="false" customHeight="true" outlineLevel="0" collapsed="false">
      <c r="I70" s="30"/>
      <c r="J70" s="30"/>
      <c r="K70" s="64" t="n">
        <f aca="false">W60</f>
        <v>0</v>
      </c>
      <c r="L70" s="64"/>
      <c r="M70" s="64"/>
      <c r="N70" s="64"/>
      <c r="O70" s="207" t="s">
        <v>291</v>
      </c>
      <c r="P70" s="494" t="n">
        <f aca="false">U65</f>
        <v>0</v>
      </c>
      <c r="Q70" s="494"/>
      <c r="R70" s="494"/>
      <c r="S70" s="494"/>
      <c r="T70" s="207" t="s">
        <v>292</v>
      </c>
      <c r="U70" s="485" t="n">
        <f aca="false">ROUNDDOWN(K70+P70,1)</f>
        <v>0</v>
      </c>
      <c r="V70" s="485"/>
      <c r="W70" s="485"/>
      <c r="X70" s="485"/>
      <c r="Y70" s="327"/>
      <c r="Z70" s="327"/>
      <c r="AA70" s="493" t="n">
        <f aca="false">AM60</f>
        <v>0</v>
      </c>
      <c r="AB70" s="493"/>
      <c r="AC70" s="493"/>
      <c r="AD70" s="493"/>
      <c r="AE70" s="491" t="s">
        <v>291</v>
      </c>
      <c r="AF70" s="495" t="n">
        <f aca="false">AK65</f>
        <v>0</v>
      </c>
      <c r="AG70" s="495"/>
      <c r="AH70" s="495"/>
      <c r="AI70" s="495"/>
      <c r="AJ70" s="491" t="s">
        <v>292</v>
      </c>
      <c r="AK70" s="485" t="n">
        <f aca="false">ROUNDDOWN(AA70+AF70,1)</f>
        <v>0</v>
      </c>
      <c r="AL70" s="485"/>
      <c r="AM70" s="485"/>
      <c r="AN70" s="485"/>
      <c r="AO70" s="30"/>
      <c r="AP70" s="30"/>
      <c r="AQ70" s="30"/>
      <c r="AR70" s="30"/>
      <c r="AS70" s="30"/>
      <c r="AT70" s="30"/>
      <c r="AU70" s="30"/>
      <c r="AV70" s="30"/>
      <c r="AW70" s="30"/>
      <c r="AX70" s="30"/>
      <c r="AY70" s="30"/>
      <c r="AZ70" s="30"/>
      <c r="BA70" s="30"/>
      <c r="BB70" s="30"/>
      <c r="BC70" s="30"/>
      <c r="BD70" s="30"/>
    </row>
    <row r="71" customFormat="false" ht="20.25" hidden="false" customHeight="true" outlineLevel="0" collapsed="false"/>
    <row r="72" customFormat="false" ht="20.25" hidden="false" customHeight="true" outlineLevel="0" collapsed="false"/>
    <row r="73" customFormat="false" ht="20.25" hidden="false" customHeight="true" outlineLevel="0" collapsed="false"/>
    <row r="74" customFormat="false" ht="20.25" hidden="false" customHeight="true" outlineLevel="0" collapsed="false"/>
    <row r="75" customFormat="false" ht="20.25" hidden="false" customHeight="true" outlineLevel="0" collapsed="false"/>
    <row r="76" customFormat="false" ht="20.25" hidden="false" customHeight="true" outlineLevel="0" collapsed="false"/>
    <row r="77" customFormat="false" ht="20.25" hidden="false" customHeight="true" outlineLevel="0" collapsed="false"/>
    <row r="78" customFormat="false" ht="20.25" hidden="false" customHeight="true" outlineLevel="0" collapsed="false"/>
    <row r="79" customFormat="false" ht="20.25" hidden="false" customHeight="true" outlineLevel="0" collapsed="false"/>
    <row r="80" customFormat="false" ht="20.25" hidden="false" customHeight="true" outlineLevel="0" collapsed="false"/>
    <row r="81" customFormat="false" ht="20.25" hidden="false" customHeight="true" outlineLevel="0" collapsed="false"/>
    <row r="82" customFormat="false" ht="20.25" hidden="false" customHeight="true" outlineLevel="0" collapsed="false"/>
    <row r="83" customFormat="false" ht="20.25" hidden="false" customHeight="true" outlineLevel="0" collapsed="false"/>
    <row r="84" customFormat="false" ht="20.25" hidden="false" customHeight="true" outlineLevel="0" collapsed="false"/>
    <row r="85" customFormat="false" ht="20.25" hidden="false" customHeight="true" outlineLevel="0" collapsed="false"/>
    <row r="86" customFormat="false" ht="20.25" hidden="false" customHeight="true" outlineLevel="0" collapsed="false"/>
    <row r="87" customFormat="false" ht="20.25" hidden="false" customHeight="true" outlineLevel="0" collapsed="false"/>
    <row r="88" customFormat="false" ht="20.25" hidden="false" customHeight="true" outlineLevel="0" collapsed="false"/>
    <row r="89" customFormat="false" ht="20.25" hidden="false" customHeight="true" outlineLevel="0" collapsed="false"/>
    <row r="90" customFormat="false" ht="20.25" hidden="false" customHeight="true" outlineLevel="0" collapsed="false"/>
    <row r="117" customFormat="false" ht="14.25" hidden="false" customHeight="false" outlineLevel="0" collapsed="false">
      <c r="C117" s="42"/>
      <c r="D117" s="42"/>
      <c r="E117" s="42"/>
      <c r="F117" s="42"/>
      <c r="G117" s="42"/>
      <c r="H117" s="42"/>
      <c r="I117" s="42"/>
      <c r="J117" s="42"/>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row>
    <row r="118" customFormat="false" ht="14.25" hidden="false" customHeight="false" outlineLevel="0" collapsed="false">
      <c r="C118" s="42"/>
      <c r="D118" s="42"/>
      <c r="E118" s="42"/>
      <c r="F118" s="42"/>
      <c r="G118" s="42"/>
      <c r="H118" s="42"/>
      <c r="I118" s="42"/>
      <c r="J118" s="42"/>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row>
    <row r="119" customFormat="false" ht="14.25" hidden="false" customHeight="false" outlineLevel="0" collapsed="false">
      <c r="C119" s="149"/>
      <c r="D119" s="149"/>
      <c r="E119" s="149"/>
      <c r="F119" s="149"/>
      <c r="G119" s="149"/>
      <c r="H119" s="149"/>
      <c r="I119" s="149"/>
      <c r="J119" s="149"/>
      <c r="K119" s="42"/>
      <c r="L119" s="42"/>
    </row>
    <row r="120" customFormat="false" ht="14.25" hidden="false" customHeight="false" outlineLevel="0" collapsed="false">
      <c r="C120" s="149"/>
      <c r="D120" s="149"/>
      <c r="E120" s="149"/>
      <c r="F120" s="149"/>
      <c r="G120" s="149"/>
      <c r="H120" s="149"/>
      <c r="I120" s="149"/>
      <c r="J120" s="149"/>
      <c r="K120" s="42"/>
      <c r="L120" s="42"/>
    </row>
    <row r="121" customFormat="false" ht="14.25" hidden="false" customHeight="false" outlineLevel="0" collapsed="false">
      <c r="C121" s="42"/>
      <c r="D121" s="42"/>
      <c r="E121" s="42"/>
      <c r="F121" s="42"/>
      <c r="G121" s="42"/>
      <c r="H121" s="42"/>
      <c r="I121" s="42"/>
      <c r="J121" s="42"/>
    </row>
    <row r="122" customFormat="false" ht="14.25" hidden="false" customHeight="false" outlineLevel="0" collapsed="false">
      <c r="C122" s="42"/>
      <c r="D122" s="42"/>
      <c r="E122" s="42"/>
      <c r="F122" s="42"/>
      <c r="G122" s="42"/>
      <c r="H122" s="42"/>
      <c r="I122" s="42"/>
      <c r="J122" s="42"/>
    </row>
    <row r="123" customFormat="false" ht="14.25" hidden="false" customHeight="false" outlineLevel="0" collapsed="false">
      <c r="C123" s="42"/>
      <c r="D123" s="42"/>
      <c r="E123" s="42"/>
      <c r="F123" s="42"/>
      <c r="G123" s="42"/>
      <c r="H123" s="42"/>
      <c r="I123" s="42"/>
      <c r="J123" s="42"/>
    </row>
    <row r="124" customFormat="false" ht="14.25" hidden="false" customHeight="false" outlineLevel="0" collapsed="false">
      <c r="C124" s="42"/>
      <c r="D124" s="42"/>
      <c r="E124" s="42"/>
      <c r="F124" s="42"/>
      <c r="G124" s="42"/>
      <c r="H124" s="42"/>
      <c r="I124" s="42"/>
      <c r="J124" s="42"/>
    </row>
  </sheetData>
  <mergeCells count="310">
    <mergeCell ref="AT1:BI1"/>
    <mergeCell ref="AC2:AD2"/>
    <mergeCell ref="AF2:AG2"/>
    <mergeCell ref="AJ2:AK2"/>
    <mergeCell ref="AT2:BI2"/>
    <mergeCell ref="BE3:BH3"/>
    <mergeCell ref="BE4:BH4"/>
    <mergeCell ref="BA6:BB6"/>
    <mergeCell ref="BE6:BF6"/>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B17:B18"/>
    <mergeCell ref="C17:D18"/>
    <mergeCell ref="I17:J18"/>
    <mergeCell ref="K17:N18"/>
    <mergeCell ref="O17:S18"/>
    <mergeCell ref="BB17:BC17"/>
    <mergeCell ref="BD17:BE17"/>
    <mergeCell ref="BF17:BJ18"/>
    <mergeCell ref="BB18:BC18"/>
    <mergeCell ref="BD18:BE18"/>
    <mergeCell ref="B19:B20"/>
    <mergeCell ref="C19:D20"/>
    <mergeCell ref="I19:J20"/>
    <mergeCell ref="K19:N20"/>
    <mergeCell ref="O19:S20"/>
    <mergeCell ref="BB19:BC19"/>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F53:BI53"/>
    <mergeCell ref="K54:L55"/>
    <mergeCell ref="M54:P54"/>
    <mergeCell ref="R54:U54"/>
    <mergeCell ref="W54:X54"/>
    <mergeCell ref="AA54:AB55"/>
    <mergeCell ref="AC54:AF54"/>
    <mergeCell ref="AH54:AK54"/>
    <mergeCell ref="AM54:AN54"/>
    <mergeCell ref="BF54:BI54"/>
    <mergeCell ref="M55:N55"/>
    <mergeCell ref="O55:P55"/>
    <mergeCell ref="R55:S55"/>
    <mergeCell ref="T55:U55"/>
    <mergeCell ref="W55:X55"/>
    <mergeCell ref="AC55:AD55"/>
    <mergeCell ref="AE55:AF55"/>
    <mergeCell ref="AH55:AI55"/>
    <mergeCell ref="AJ55:AK55"/>
    <mergeCell ref="AM55:AN55"/>
    <mergeCell ref="AQ55:AT55"/>
    <mergeCell ref="AV55:AY55"/>
    <mergeCell ref="BA55:BD55"/>
    <mergeCell ref="BF55:BI55"/>
    <mergeCell ref="K56:L56"/>
    <mergeCell ref="M56:N56"/>
    <mergeCell ref="O56:P56"/>
    <mergeCell ref="R56:S56"/>
    <mergeCell ref="T56:U56"/>
    <mergeCell ref="W56:X56"/>
    <mergeCell ref="AA56:AB56"/>
    <mergeCell ref="AC56:AD56"/>
    <mergeCell ref="AE56:AF56"/>
    <mergeCell ref="AH56:AI56"/>
    <mergeCell ref="AJ56:AK56"/>
    <mergeCell ref="AM56:AN56"/>
    <mergeCell ref="AQ56:AT56"/>
    <mergeCell ref="AV56:AY56"/>
    <mergeCell ref="BA56:BD56"/>
    <mergeCell ref="K57:L57"/>
    <mergeCell ref="M57:N57"/>
    <mergeCell ref="O57:P57"/>
    <mergeCell ref="R57:S57"/>
    <mergeCell ref="T57:U57"/>
    <mergeCell ref="W57:X57"/>
    <mergeCell ref="AA57:AB57"/>
    <mergeCell ref="AC57:AD57"/>
    <mergeCell ref="AE57:AF57"/>
    <mergeCell ref="AH57:AI57"/>
    <mergeCell ref="AJ57:AK57"/>
    <mergeCell ref="AM57:AN57"/>
    <mergeCell ref="K58:L58"/>
    <mergeCell ref="M58:N58"/>
    <mergeCell ref="O58:P58"/>
    <mergeCell ref="R58:S58"/>
    <mergeCell ref="T58:U58"/>
    <mergeCell ref="W58:X58"/>
    <mergeCell ref="AA58:AB58"/>
    <mergeCell ref="AC58:AD58"/>
    <mergeCell ref="AE58:AF58"/>
    <mergeCell ref="AH58:AI58"/>
    <mergeCell ref="AJ58:AK58"/>
    <mergeCell ref="AM58:AN58"/>
    <mergeCell ref="K59:L59"/>
    <mergeCell ref="M59:N59"/>
    <mergeCell ref="O59:P59"/>
    <mergeCell ref="R59:S59"/>
    <mergeCell ref="T59:U59"/>
    <mergeCell ref="W59:X59"/>
    <mergeCell ref="AA59:AB59"/>
    <mergeCell ref="AC59:AD59"/>
    <mergeCell ref="AE59:AF59"/>
    <mergeCell ref="AH59:AI59"/>
    <mergeCell ref="AJ59:AK59"/>
    <mergeCell ref="AM59:AN59"/>
    <mergeCell ref="K60:L60"/>
    <mergeCell ref="M60:N60"/>
    <mergeCell ref="O60:P60"/>
    <mergeCell ref="R60:S60"/>
    <mergeCell ref="T60:U60"/>
    <mergeCell ref="W60:X60"/>
    <mergeCell ref="AA60:AB60"/>
    <mergeCell ref="AC60:AD60"/>
    <mergeCell ref="AE60:AF60"/>
    <mergeCell ref="AH60:AI60"/>
    <mergeCell ref="AJ60:AK60"/>
    <mergeCell ref="AM60:AN60"/>
    <mergeCell ref="AQ60:AR60"/>
    <mergeCell ref="AS60:AV60"/>
    <mergeCell ref="AQ61:AR61"/>
    <mergeCell ref="AS61:AV61"/>
    <mergeCell ref="R62:S62"/>
    <mergeCell ref="AH62:AI62"/>
    <mergeCell ref="AQ62:AR62"/>
    <mergeCell ref="AS62:AV62"/>
    <mergeCell ref="AQ63:AR63"/>
    <mergeCell ref="AS63:AV63"/>
    <mergeCell ref="AQ64:AR64"/>
    <mergeCell ref="AS64:AV64"/>
    <mergeCell ref="K65:N65"/>
    <mergeCell ref="P65:S65"/>
    <mergeCell ref="U65:X65"/>
    <mergeCell ref="AA65:AD65"/>
    <mergeCell ref="AF65:AI65"/>
    <mergeCell ref="AK65:AN65"/>
    <mergeCell ref="U68:X68"/>
    <mergeCell ref="AK68:AN68"/>
    <mergeCell ref="U69:X69"/>
    <mergeCell ref="AK69:AN69"/>
    <mergeCell ref="K70:N70"/>
    <mergeCell ref="P70:S70"/>
    <mergeCell ref="U70:X70"/>
    <mergeCell ref="AA70:AD70"/>
    <mergeCell ref="AF70:AI70"/>
    <mergeCell ref="AK70:AN70"/>
  </mergeCells>
  <conditionalFormatting sqref="W64:Z64 AO64:BA64">
    <cfRule type="expression" priority="2" aboveAverage="0" equalAverage="0" bottom="0" percent="0" rank="0" text="" dxfId="723">
      <formula>OR(#ref!=$B51,#ref!=$B51)</formula>
    </cfRule>
  </conditionalFormatting>
  <conditionalFormatting sqref="Z54 W54:X54 W63:Z63 AO63:BA63 AO54:BA54">
    <cfRule type="expression" priority="3" aboveAverage="0" equalAverage="0" bottom="0" percent="0" rank="0" text="" dxfId="724">
      <formula>OR(#ref!=$B52,#ref!=$B52)</formula>
    </cfRule>
  </conditionalFormatting>
  <conditionalFormatting sqref="AM64:AN64">
    <cfRule type="expression" priority="4" aboveAverage="0" equalAverage="0" bottom="0" percent="0" rank="0" text="" dxfId="725">
      <formula>OR(#ref!=$B51,#ref!=$B51)</formula>
    </cfRule>
  </conditionalFormatting>
  <conditionalFormatting sqref="AM54:AN54 AM63:AN63">
    <cfRule type="expression" priority="5" aboveAverage="0" equalAverage="0" bottom="0" percent="0" rank="0" text="" dxfId="726">
      <formula>OR(#ref!=$B52,#ref!=$B52)</formula>
    </cfRule>
  </conditionalFormatting>
  <conditionalFormatting sqref="BB18:BE18">
    <cfRule type="expression" priority="6" aboveAverage="0" equalAverage="0" bottom="0" percent="0" rank="0" text="" dxfId="727">
      <formula>INDIRECT(ADDRESS(ROW(),COLUMN()))=TRUNC(INDIRECT(ADDRESS(ROW(),COLUMN())))</formula>
    </cfRule>
  </conditionalFormatting>
  <conditionalFormatting sqref="BB20:BE20">
    <cfRule type="expression" priority="7" aboveAverage="0" equalAverage="0" bottom="0" percent="0" rank="0" text="" dxfId="728">
      <formula>INDIRECT(ADDRESS(ROW(),COLUMN()))=TRUNC(INDIRECT(ADDRESS(ROW(),COLUMN())))</formula>
    </cfRule>
  </conditionalFormatting>
  <conditionalFormatting sqref="BB22:BE22">
    <cfRule type="expression" priority="8" aboveAverage="0" equalAverage="0" bottom="0" percent="0" rank="0" text="" dxfId="729">
      <formula>INDIRECT(ADDRESS(ROW(),COLUMN()))=TRUNC(INDIRECT(ADDRESS(ROW(),COLUMN())))</formula>
    </cfRule>
  </conditionalFormatting>
  <conditionalFormatting sqref="BB24:BE24">
    <cfRule type="expression" priority="9" aboveAverage="0" equalAverage="0" bottom="0" percent="0" rank="0" text="" dxfId="730">
      <formula>INDIRECT(ADDRESS(ROW(),COLUMN()))=TRUNC(INDIRECT(ADDRESS(ROW(),COLUMN())))</formula>
    </cfRule>
  </conditionalFormatting>
  <conditionalFormatting sqref="BB26:BE26">
    <cfRule type="expression" priority="10" aboveAverage="0" equalAverage="0" bottom="0" percent="0" rank="0" text="" dxfId="731">
      <formula>INDIRECT(ADDRESS(ROW(),COLUMN()))=TRUNC(INDIRECT(ADDRESS(ROW(),COLUMN())))</formula>
    </cfRule>
  </conditionalFormatting>
  <conditionalFormatting sqref="BB28:BE28">
    <cfRule type="expression" priority="11" aboveAverage="0" equalAverage="0" bottom="0" percent="0" rank="0" text="" dxfId="732">
      <formula>INDIRECT(ADDRESS(ROW(),COLUMN()))=TRUNC(INDIRECT(ADDRESS(ROW(),COLUMN())))</formula>
    </cfRule>
  </conditionalFormatting>
  <conditionalFormatting sqref="BB30:BE30">
    <cfRule type="expression" priority="12" aboveAverage="0" equalAverage="0" bottom="0" percent="0" rank="0" text="" dxfId="733">
      <formula>INDIRECT(ADDRESS(ROW(),COLUMN()))=TRUNC(INDIRECT(ADDRESS(ROW(),COLUMN())))</formula>
    </cfRule>
  </conditionalFormatting>
  <conditionalFormatting sqref="BB32:BE32">
    <cfRule type="expression" priority="13" aboveAverage="0" equalAverage="0" bottom="0" percent="0" rank="0" text="" dxfId="734">
      <formula>INDIRECT(ADDRESS(ROW(),COLUMN()))=TRUNC(INDIRECT(ADDRESS(ROW(),COLUMN())))</formula>
    </cfRule>
  </conditionalFormatting>
  <conditionalFormatting sqref="BB34:BE34">
    <cfRule type="expression" priority="14" aboveAverage="0" equalAverage="0" bottom="0" percent="0" rank="0" text="" dxfId="735">
      <formula>INDIRECT(ADDRESS(ROW(),COLUMN()))=TRUNC(INDIRECT(ADDRESS(ROW(),COLUMN())))</formula>
    </cfRule>
  </conditionalFormatting>
  <conditionalFormatting sqref="BB36:BE36">
    <cfRule type="expression" priority="15" aboveAverage="0" equalAverage="0" bottom="0" percent="0" rank="0" text="" dxfId="736">
      <formula>INDIRECT(ADDRESS(ROW(),COLUMN()))=TRUNC(INDIRECT(ADDRESS(ROW(),COLUMN())))</formula>
    </cfRule>
  </conditionalFormatting>
  <conditionalFormatting sqref="BB38:BE38">
    <cfRule type="expression" priority="16" aboveAverage="0" equalAverage="0" bottom="0" percent="0" rank="0" text="" dxfId="737">
      <formula>INDIRECT(ADDRESS(ROW(),COLUMN()))=TRUNC(INDIRECT(ADDRESS(ROW(),COLUMN())))</formula>
    </cfRule>
  </conditionalFormatting>
  <conditionalFormatting sqref="BB40:BE40">
    <cfRule type="expression" priority="17" aboveAverage="0" equalAverage="0" bottom="0" percent="0" rank="0" text="" dxfId="738">
      <formula>INDIRECT(ADDRESS(ROW(),COLUMN()))=TRUNC(INDIRECT(ADDRESS(ROW(),COLUMN())))</formula>
    </cfRule>
  </conditionalFormatting>
  <conditionalFormatting sqref="BB42:BE42">
    <cfRule type="expression" priority="18" aboveAverage="0" equalAverage="0" bottom="0" percent="0" rank="0" text="" dxfId="739">
      <formula>INDIRECT(ADDRESS(ROW(),COLUMN()))=TRUNC(INDIRECT(ADDRESS(ROW(),COLUMN())))</formula>
    </cfRule>
  </conditionalFormatting>
  <conditionalFormatting sqref="BB44:BE44">
    <cfRule type="expression" priority="19" aboveAverage="0" equalAverage="0" bottom="0" percent="0" rank="0" text="" dxfId="740">
      <formula>INDIRECT(ADDRESS(ROW(),COLUMN()))=TRUNC(INDIRECT(ADDRESS(ROW(),COLUMN())))</formula>
    </cfRule>
  </conditionalFormatting>
  <conditionalFormatting sqref="BB46:BE46">
    <cfRule type="expression" priority="20" aboveAverage="0" equalAverage="0" bottom="0" percent="0" rank="0" text="" dxfId="741">
      <formula>INDIRECT(ADDRESS(ROW(),COLUMN()))=TRUNC(INDIRECT(ADDRESS(ROW(),COLUMN())))</formula>
    </cfRule>
  </conditionalFormatting>
  <conditionalFormatting sqref="BB48:BE48">
    <cfRule type="expression" priority="21" aboveAverage="0" equalAverage="0" bottom="0" percent="0" rank="0" text="" dxfId="742">
      <formula>INDIRECT(ADDRESS(ROW(),COLUMN()))=TRUNC(INDIRECT(ADDRESS(ROW(),COLUMN())))</formula>
    </cfRule>
  </conditionalFormatting>
  <conditionalFormatting sqref="BB50:BE50">
    <cfRule type="expression" priority="22" aboveAverage="0" equalAverage="0" bottom="0" percent="0" rank="0" text="" dxfId="743">
      <formula>INDIRECT(ADDRESS(ROW(),COLUMN()))=TRUNC(INDIRECT(ADDRESS(ROW(),COLUMN())))</formula>
    </cfRule>
  </conditionalFormatting>
  <conditionalFormatting sqref="AC60:AN60 AG56:AN59">
    <cfRule type="expression" priority="23" aboveAverage="0" equalAverage="0" bottom="0" percent="0" rank="0" text="" dxfId="744">
      <formula>INDIRECT(ADDRESS(ROW(),COLUMN()))=TRUNC(INDIRECT(ADDRESS(ROW(),COLUMN())))</formula>
    </cfRule>
  </conditionalFormatting>
  <conditionalFormatting sqref="M56:X60">
    <cfRule type="expression" priority="24" aboveAverage="0" equalAverage="0" bottom="0" percent="0" rank="0" text="" dxfId="745">
      <formula>INDIRECT(ADDRESS(ROW(),COLUMN()))=TRUNC(INDIRECT(ADDRESS(ROW(),COLUMN())))</formula>
    </cfRule>
  </conditionalFormatting>
  <conditionalFormatting sqref="K65:N65">
    <cfRule type="expression" priority="25" aboveAverage="0" equalAverage="0" bottom="0" percent="0" rank="0" text="" dxfId="746">
      <formula>INDIRECT(ADDRESS(ROW(),COLUMN()))=TRUNC(INDIRECT(ADDRESS(ROW(),COLUMN())))</formula>
    </cfRule>
  </conditionalFormatting>
  <conditionalFormatting sqref="AA65:AD65">
    <cfRule type="expression" priority="26" aboveAverage="0" equalAverage="0" bottom="0" percent="0" rank="0" text="" dxfId="747">
      <formula>INDIRECT(ADDRESS(ROW(),COLUMN()))=TRUNC(INDIRECT(ADDRESS(ROW(),COLUMN())))</formula>
    </cfRule>
  </conditionalFormatting>
  <conditionalFormatting sqref="AC56:AF59">
    <cfRule type="expression" priority="27" aboveAverage="0" equalAverage="0" bottom="0" percent="0" rank="0" text="" dxfId="748">
      <formula>INDIRECT(ADDRESS(ROW(),COLUMN()))=TRUNC(INDIRECT(ADDRESS(ROW(),COLUMN())))</formula>
    </cfRule>
  </conditionalFormatting>
  <conditionalFormatting sqref="W18:BA18">
    <cfRule type="expression" priority="28" aboveAverage="0" equalAverage="0" bottom="0" percent="0" rank="0" text="" dxfId="749">
      <formula>INDIRECT(ADDRESS(ROW(),COLUMN()))=TRUNC(INDIRECT(ADDRESS(ROW(),COLUMN())))</formula>
    </cfRule>
  </conditionalFormatting>
  <conditionalFormatting sqref="W20:BA20">
    <cfRule type="expression" priority="29" aboveAverage="0" equalAverage="0" bottom="0" percent="0" rank="0" text="" dxfId="750">
      <formula>INDIRECT(ADDRESS(ROW(),COLUMN()))=TRUNC(INDIRECT(ADDRESS(ROW(),COLUMN())))</formula>
    </cfRule>
  </conditionalFormatting>
  <conditionalFormatting sqref="W22:BA22">
    <cfRule type="expression" priority="30" aboveAverage="0" equalAverage="0" bottom="0" percent="0" rank="0" text="" dxfId="751">
      <formula>INDIRECT(ADDRESS(ROW(),COLUMN()))=TRUNC(INDIRECT(ADDRESS(ROW(),COLUMN())))</formula>
    </cfRule>
  </conditionalFormatting>
  <conditionalFormatting sqref="W24:BA24">
    <cfRule type="expression" priority="31" aboveAverage="0" equalAverage="0" bottom="0" percent="0" rank="0" text="" dxfId="752">
      <formula>INDIRECT(ADDRESS(ROW(),COLUMN()))=TRUNC(INDIRECT(ADDRESS(ROW(),COLUMN())))</formula>
    </cfRule>
  </conditionalFormatting>
  <conditionalFormatting sqref="W26:BA26">
    <cfRule type="expression" priority="32" aboveAverage="0" equalAverage="0" bottom="0" percent="0" rank="0" text="" dxfId="753">
      <formula>INDIRECT(ADDRESS(ROW(),COLUMN()))=TRUNC(INDIRECT(ADDRESS(ROW(),COLUMN())))</formula>
    </cfRule>
  </conditionalFormatting>
  <conditionalFormatting sqref="W28:BA28">
    <cfRule type="expression" priority="33" aboveAverage="0" equalAverage="0" bottom="0" percent="0" rank="0" text="" dxfId="754">
      <formula>INDIRECT(ADDRESS(ROW(),COLUMN()))=TRUNC(INDIRECT(ADDRESS(ROW(),COLUMN())))</formula>
    </cfRule>
  </conditionalFormatting>
  <conditionalFormatting sqref="W30:BA30">
    <cfRule type="expression" priority="34" aboveAverage="0" equalAverage="0" bottom="0" percent="0" rank="0" text="" dxfId="755">
      <formula>INDIRECT(ADDRESS(ROW(),COLUMN()))=TRUNC(INDIRECT(ADDRESS(ROW(),COLUMN())))</formula>
    </cfRule>
  </conditionalFormatting>
  <conditionalFormatting sqref="W32:BA32">
    <cfRule type="expression" priority="35" aboveAverage="0" equalAverage="0" bottom="0" percent="0" rank="0" text="" dxfId="756">
      <formula>INDIRECT(ADDRESS(ROW(),COLUMN()))=TRUNC(INDIRECT(ADDRESS(ROW(),COLUMN())))</formula>
    </cfRule>
  </conditionalFormatting>
  <conditionalFormatting sqref="W34:BA34">
    <cfRule type="expression" priority="36" aboveAverage="0" equalAverage="0" bottom="0" percent="0" rank="0" text="" dxfId="757">
      <formula>INDIRECT(ADDRESS(ROW(),COLUMN()))=TRUNC(INDIRECT(ADDRESS(ROW(),COLUMN())))</formula>
    </cfRule>
  </conditionalFormatting>
  <conditionalFormatting sqref="W36:BA36">
    <cfRule type="expression" priority="37" aboveAverage="0" equalAverage="0" bottom="0" percent="0" rank="0" text="" dxfId="758">
      <formula>INDIRECT(ADDRESS(ROW(),COLUMN()))=TRUNC(INDIRECT(ADDRESS(ROW(),COLUMN())))</formula>
    </cfRule>
  </conditionalFormatting>
  <conditionalFormatting sqref="W38:BA38">
    <cfRule type="expression" priority="38" aboveAverage="0" equalAverage="0" bottom="0" percent="0" rank="0" text="" dxfId="759">
      <formula>INDIRECT(ADDRESS(ROW(),COLUMN()))=TRUNC(INDIRECT(ADDRESS(ROW(),COLUMN())))</formula>
    </cfRule>
  </conditionalFormatting>
  <conditionalFormatting sqref="W40:BA40">
    <cfRule type="expression" priority="39" aboveAverage="0" equalAverage="0" bottom="0" percent="0" rank="0" text="" dxfId="760">
      <formula>INDIRECT(ADDRESS(ROW(),COLUMN()))=TRUNC(INDIRECT(ADDRESS(ROW(),COLUMN())))</formula>
    </cfRule>
  </conditionalFormatting>
  <conditionalFormatting sqref="W42:BA42">
    <cfRule type="expression" priority="40" aboveAverage="0" equalAverage="0" bottom="0" percent="0" rank="0" text="" dxfId="761">
      <formula>INDIRECT(ADDRESS(ROW(),COLUMN()))=TRUNC(INDIRECT(ADDRESS(ROW(),COLUMN())))</formula>
    </cfRule>
  </conditionalFormatting>
  <conditionalFormatting sqref="W44:BA44">
    <cfRule type="expression" priority="41" aboveAverage="0" equalAverage="0" bottom="0" percent="0" rank="0" text="" dxfId="762">
      <formula>INDIRECT(ADDRESS(ROW(),COLUMN()))=TRUNC(INDIRECT(ADDRESS(ROW(),COLUMN())))</formula>
    </cfRule>
  </conditionalFormatting>
  <conditionalFormatting sqref="W46:BA46">
    <cfRule type="expression" priority="42" aboveAverage="0" equalAverage="0" bottom="0" percent="0" rank="0" text="" dxfId="763">
      <formula>INDIRECT(ADDRESS(ROW(),COLUMN()))=TRUNC(INDIRECT(ADDRESS(ROW(),COLUMN())))</formula>
    </cfRule>
  </conditionalFormatting>
  <conditionalFormatting sqref="W48:BA48">
    <cfRule type="expression" priority="43" aboveAverage="0" equalAverage="0" bottom="0" percent="0" rank="0" text="" dxfId="764">
      <formula>INDIRECT(ADDRESS(ROW(),COLUMN()))=TRUNC(INDIRECT(ADDRESS(ROW(),COLUMN())))</formula>
    </cfRule>
  </conditionalFormatting>
  <conditionalFormatting sqref="W50:BA50">
    <cfRule type="expression" priority="44" aboveAverage="0" equalAverage="0" bottom="0" percent="0" rank="0" text="" dxfId="765">
      <formula>INDIRECT(ADDRESS(ROW(),COLUMN()))=TRUNC(INDIRECT(ADDRESS(ROW(),COLUMN())))</formula>
    </cfRule>
  </conditionalFormatting>
  <dataValidations count="11">
    <dataValidation allowBlank="true" error="入力可能範囲　32～40" errorStyle="stop" operator="between" showDropDown="false" showErrorMessage="true" showInputMessage="true" sqref="BE10" type="none">
      <formula1>0</formula1>
      <formula2>0</formula2>
    </dataValidation>
    <dataValidation allowBlank="true" errorStyle="stop" operator="between" showDropDown="false" showErrorMessage="true" showInputMessage="true" sqref="R62:S62" type="list">
      <formula1>"週,暦月"</formula1>
      <formula2>0</formula2>
    </dataValidation>
    <dataValidation allowBlank="true" errorStyle="stop" operator="between" showDropDown="false" showErrorMessage="true" showInputMessage="true" sqref="BE3:BH3" type="list">
      <formula1>"４週,暦月"</formula1>
      <formula2>0</formula2>
    </dataValidation>
    <dataValidation allowBlank="true" errorStyle="stop" operator="between" showDropDown="false" showErrorMessage="true" showInputMessage="true" sqref="AF3:AF4" type="list">
      <formula1>#ref!</formula1>
      <formula2>0</formula2>
    </dataValidation>
    <dataValidation allowBlank="true" error="入力可能範囲　32～40" errorStyle="stop" operator="between" showDropDown="false" showErrorMessage="true" showInputMessage="true" sqref="BA6:BB6" type="decimal">
      <formula1>32</formula1>
      <formula2>40</formula2>
    </dataValidation>
    <dataValidation allowBlank="true" errorStyle="stop" operator="between" showDropDown="false" showErrorMessage="true" showInputMessage="true" sqref="BE4:BH4" type="list">
      <formula1>"予定,実績,予定・実績"</formula1>
      <formula2>0</formula2>
    </dataValidation>
    <dataValidation allowBlank="true" errorStyle="stop" operator="between" showDropDown="false" showErrorMessage="false" showInputMessage="true" sqref="C17:D50" type="list">
      <formula1>職種</formula1>
      <formula2>0</formula2>
    </dataValidation>
    <dataValidation allowBlank="true" errorStyle="stop" operator="between" showDropDown="false" showErrorMessage="false" showInputMessage="true" sqref="W17:BA17 W19:BA19 W21:BA21 W23:BA23 W25:BA25 W27:BA27 W29:BA29 W31:BA31 W33:BA33 W35:BA35 W37:BA37 W39:BA39 W41:BA41 W43:BA43 W45:BA45 W47:BA47 W49:BA49" type="list">
      <formula1>シフト記号表</formula1>
      <formula2>0</formula2>
    </dataValidation>
    <dataValidation allowBlank="true" errorStyle="stop" operator="between" showDropDown="false" showErrorMessage="false" showInputMessage="true" sqref="I17:J50" type="list">
      <formula1>"A,B,C,D"</formula1>
      <formula2>0</formula2>
    </dataValidation>
    <dataValidation allowBlank="true" error="プルダウンにないケースは直接入力してください。" errorStyle="information" operator="between" showDropDown="false" showErrorMessage="false" showInputMessage="true" sqref="AT1:BI1" type="list">
      <formula1>#ref!</formula1>
      <formula2>0</formula2>
    </dataValidation>
    <dataValidation allowBlank="true" error="リストにない場合のみ、入力してください。" errorStyle="warning" operator="between" showDropDown="false" showErrorMessage="false" showInputMessage="true" sqref="K17:N50" type="list">
      <formula1>INDIRECT(C17)</formula1>
      <formula2>0</formula2>
    </dataValidation>
  </dataValidations>
  <printOptions headings="false" gridLines="false" gridLinesSet="true" horizontalCentered="true" verticalCentered="false"/>
  <pageMargins left="0.157638888888889" right="0.157638888888889" top="0.590277777777778" bottom="0.354166666666667" header="0.511811023622047" footer="0.157638888888889"/>
  <pageSetup paperSize="9" scale="100" fitToWidth="1" fitToHeight="0" pageOrder="downThenOver" orientation="landscape" blackAndWhite="false" draft="false" cellComments="none" horizontalDpi="300" verticalDpi="300" copies="1"/>
  <headerFooter differentFirst="false" differentOddEven="false">
    <oddHeader/>
    <oddFooter>&amp;R&amp;16&amp;P/&amp;N</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N5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26.25" zeroHeight="false" outlineLevelRow="0" outlineLevelCol="0"/>
  <cols>
    <col collapsed="false" customWidth="true" hidden="false" outlineLevel="0" max="1" min="1" style="155" width="1.59"/>
    <col collapsed="false" customWidth="true" hidden="false" outlineLevel="0" max="2" min="2" style="314" width="5.6"/>
    <col collapsed="false" customWidth="true" hidden="false" outlineLevel="0" max="3" min="3" style="314" width="10.59"/>
    <col collapsed="false" customWidth="true" hidden="true" outlineLevel="0" max="4" min="4" style="314" width="10.59"/>
    <col collapsed="false" customWidth="true" hidden="false" outlineLevel="0" max="5" min="5" style="314" width="3.4"/>
    <col collapsed="false" customWidth="true" hidden="false" outlineLevel="0" max="6" min="6" style="155" width="15.6"/>
    <col collapsed="false" customWidth="true" hidden="false" outlineLevel="0" max="7" min="7" style="155" width="3.4"/>
    <col collapsed="false" customWidth="true" hidden="false" outlineLevel="0" max="8" min="8" style="155" width="15.6"/>
    <col collapsed="false" customWidth="true" hidden="false" outlineLevel="0" max="9" min="9" style="155" width="3.4"/>
    <col collapsed="false" customWidth="true" hidden="false" outlineLevel="0" max="10" min="10" style="314" width="15.6"/>
    <col collapsed="false" customWidth="true" hidden="false" outlineLevel="0" max="11" min="11" style="155" width="3.4"/>
    <col collapsed="false" customWidth="true" hidden="false" outlineLevel="0" max="12" min="12" style="155" width="15.6"/>
    <col collapsed="false" customWidth="true" hidden="false" outlineLevel="0" max="13" min="13" style="155" width="3.4"/>
    <col collapsed="false" customWidth="true" hidden="false" outlineLevel="0" max="14" min="14" style="155" width="50.6"/>
    <col collapsed="false" customWidth="false" hidden="false" outlineLevel="0" max="1024" min="15" style="155" width="9"/>
  </cols>
  <sheetData>
    <row r="1" customFormat="false" ht="26.25" hidden="false" customHeight="false" outlineLevel="0" collapsed="false">
      <c r="B1" s="315" t="s">
        <v>36</v>
      </c>
    </row>
    <row r="2" customFormat="false" ht="26.25" hidden="false" customHeight="false" outlineLevel="0" collapsed="false">
      <c r="B2" s="316" t="s">
        <v>37</v>
      </c>
      <c r="F2" s="154"/>
      <c r="J2" s="156"/>
    </row>
    <row r="3" customFormat="false" ht="26.25" hidden="false" customHeight="false" outlineLevel="0" collapsed="false">
      <c r="B3" s="154" t="s">
        <v>38</v>
      </c>
      <c r="F3" s="156" t="s">
        <v>39</v>
      </c>
      <c r="J3" s="156"/>
    </row>
    <row r="4" customFormat="false" ht="26.25" hidden="false" customHeight="false" outlineLevel="0" collapsed="false">
      <c r="B4" s="316"/>
      <c r="F4" s="317" t="s">
        <v>40</v>
      </c>
      <c r="G4" s="317"/>
      <c r="H4" s="317"/>
      <c r="I4" s="317"/>
      <c r="J4" s="317"/>
      <c r="K4" s="317"/>
      <c r="L4" s="317"/>
      <c r="N4" s="317" t="s">
        <v>41</v>
      </c>
    </row>
    <row r="5" customFormat="false" ht="26.25" hidden="false" customHeight="false" outlineLevel="0" collapsed="false">
      <c r="B5" s="314" t="s">
        <v>21</v>
      </c>
      <c r="C5" s="314" t="s">
        <v>42</v>
      </c>
      <c r="F5" s="314" t="s">
        <v>43</v>
      </c>
      <c r="G5" s="314"/>
      <c r="H5" s="314" t="s">
        <v>44</v>
      </c>
      <c r="J5" s="314" t="s">
        <v>45</v>
      </c>
      <c r="L5" s="314" t="s">
        <v>40</v>
      </c>
      <c r="N5" s="317"/>
    </row>
    <row r="6" customFormat="false" ht="26.25" hidden="false" customHeight="false" outlineLevel="0" collapsed="false">
      <c r="B6" s="158" t="n">
        <v>1</v>
      </c>
      <c r="C6" s="159" t="s">
        <v>46</v>
      </c>
      <c r="D6" s="430" t="str">
        <f aca="false">C6</f>
        <v>a</v>
      </c>
      <c r="E6" s="158" t="s">
        <v>47</v>
      </c>
      <c r="F6" s="161"/>
      <c r="G6" s="158" t="s">
        <v>48</v>
      </c>
      <c r="H6" s="161"/>
      <c r="I6" s="162" t="s">
        <v>49</v>
      </c>
      <c r="J6" s="161" t="n">
        <v>0</v>
      </c>
      <c r="K6" s="163" t="s">
        <v>4</v>
      </c>
      <c r="L6" s="318" t="str">
        <f aca="false">IF(OR(F6="",H6=""),"",(H6+IF(F6&gt;H6,1,0)-F6-J6)*24)</f>
        <v/>
      </c>
      <c r="N6" s="165"/>
    </row>
    <row r="7" customFormat="false" ht="26.25" hidden="false" customHeight="false" outlineLevel="0" collapsed="false">
      <c r="B7" s="158" t="n">
        <v>2</v>
      </c>
      <c r="C7" s="159" t="s">
        <v>50</v>
      </c>
      <c r="D7" s="430" t="str">
        <f aca="false">C7</f>
        <v>b</v>
      </c>
      <c r="E7" s="158" t="s">
        <v>47</v>
      </c>
      <c r="F7" s="161"/>
      <c r="G7" s="158" t="s">
        <v>48</v>
      </c>
      <c r="H7" s="161"/>
      <c r="I7" s="162" t="s">
        <v>49</v>
      </c>
      <c r="J7" s="161" t="n">
        <v>0</v>
      </c>
      <c r="K7" s="163" t="s">
        <v>4</v>
      </c>
      <c r="L7" s="318" t="str">
        <f aca="false">IF(OR(F7="",H7=""),"",(H7+IF(F7&gt;H7,1,0)-F7-J7)*24)</f>
        <v/>
      </c>
      <c r="N7" s="165"/>
    </row>
    <row r="8" customFormat="false" ht="26.25" hidden="false" customHeight="false" outlineLevel="0" collapsed="false">
      <c r="B8" s="158" t="n">
        <v>3</v>
      </c>
      <c r="C8" s="159" t="s">
        <v>51</v>
      </c>
      <c r="D8" s="430" t="str">
        <f aca="false">C8</f>
        <v>c</v>
      </c>
      <c r="E8" s="158" t="s">
        <v>47</v>
      </c>
      <c r="F8" s="161"/>
      <c r="G8" s="158" t="s">
        <v>48</v>
      </c>
      <c r="H8" s="161"/>
      <c r="I8" s="162" t="s">
        <v>49</v>
      </c>
      <c r="J8" s="161" t="n">
        <v>0</v>
      </c>
      <c r="K8" s="163" t="s">
        <v>4</v>
      </c>
      <c r="L8" s="318" t="str">
        <f aca="false">IF(OR(F8="",H8=""),"",(H8+IF(F8&gt;H8,1,0)-F8-J8)*24)</f>
        <v/>
      </c>
      <c r="N8" s="165"/>
    </row>
    <row r="9" customFormat="false" ht="26.25" hidden="false" customHeight="false" outlineLevel="0" collapsed="false">
      <c r="B9" s="158" t="n">
        <v>4</v>
      </c>
      <c r="C9" s="159" t="s">
        <v>52</v>
      </c>
      <c r="D9" s="430" t="str">
        <f aca="false">C9</f>
        <v>d</v>
      </c>
      <c r="E9" s="158" t="s">
        <v>47</v>
      </c>
      <c r="F9" s="161"/>
      <c r="G9" s="158" t="s">
        <v>48</v>
      </c>
      <c r="H9" s="161"/>
      <c r="I9" s="162" t="s">
        <v>49</v>
      </c>
      <c r="J9" s="161" t="n">
        <v>0</v>
      </c>
      <c r="K9" s="163" t="s">
        <v>4</v>
      </c>
      <c r="L9" s="318" t="str">
        <f aca="false">IF(OR(F9="",H9=""),"",(H9+IF(F9&gt;H9,1,0)-F9-J9)*24)</f>
        <v/>
      </c>
      <c r="N9" s="165"/>
    </row>
    <row r="10" customFormat="false" ht="26.25" hidden="false" customHeight="false" outlineLevel="0" collapsed="false">
      <c r="B10" s="158" t="n">
        <v>5</v>
      </c>
      <c r="C10" s="159" t="s">
        <v>53</v>
      </c>
      <c r="D10" s="430" t="str">
        <f aca="false">C10</f>
        <v>e</v>
      </c>
      <c r="E10" s="158" t="s">
        <v>47</v>
      </c>
      <c r="F10" s="161"/>
      <c r="G10" s="158" t="s">
        <v>48</v>
      </c>
      <c r="H10" s="161"/>
      <c r="I10" s="162" t="s">
        <v>49</v>
      </c>
      <c r="J10" s="161" t="n">
        <v>0</v>
      </c>
      <c r="K10" s="163" t="s">
        <v>4</v>
      </c>
      <c r="L10" s="318" t="str">
        <f aca="false">IF(OR(F10="",H10=""),"",(H10+IF(F10&gt;H10,1,0)-F10-J10)*24)</f>
        <v/>
      </c>
      <c r="N10" s="165"/>
    </row>
    <row r="11" customFormat="false" ht="26.25" hidden="false" customHeight="false" outlineLevel="0" collapsed="false">
      <c r="B11" s="158" t="n">
        <v>6</v>
      </c>
      <c r="C11" s="159" t="s">
        <v>54</v>
      </c>
      <c r="D11" s="430" t="str">
        <f aca="false">C11</f>
        <v>f</v>
      </c>
      <c r="E11" s="158" t="s">
        <v>47</v>
      </c>
      <c r="F11" s="161"/>
      <c r="G11" s="158" t="s">
        <v>48</v>
      </c>
      <c r="H11" s="161"/>
      <c r="I11" s="162" t="s">
        <v>49</v>
      </c>
      <c r="J11" s="161" t="n">
        <v>0</v>
      </c>
      <c r="K11" s="163" t="s">
        <v>4</v>
      </c>
      <c r="L11" s="318" t="str">
        <f aca="false">IF(OR(F11="",H11=""),"",(H11+IF(F11&gt;H11,1,0)-F11-J11)*24)</f>
        <v/>
      </c>
      <c r="N11" s="165"/>
    </row>
    <row r="12" customFormat="false" ht="26.25" hidden="false" customHeight="false" outlineLevel="0" collapsed="false">
      <c r="B12" s="158" t="n">
        <v>7</v>
      </c>
      <c r="C12" s="159" t="s">
        <v>55</v>
      </c>
      <c r="D12" s="430" t="str">
        <f aca="false">C12</f>
        <v>g</v>
      </c>
      <c r="E12" s="158" t="s">
        <v>47</v>
      </c>
      <c r="F12" s="161"/>
      <c r="G12" s="158" t="s">
        <v>48</v>
      </c>
      <c r="H12" s="161"/>
      <c r="I12" s="162" t="s">
        <v>49</v>
      </c>
      <c r="J12" s="161" t="n">
        <v>0</v>
      </c>
      <c r="K12" s="163" t="s">
        <v>4</v>
      </c>
      <c r="L12" s="318" t="str">
        <f aca="false">IF(OR(F12="",H12=""),"",(H12+IF(F12&gt;H12,1,0)-F12-J12)*24)</f>
        <v/>
      </c>
      <c r="N12" s="165"/>
    </row>
    <row r="13" customFormat="false" ht="26.25" hidden="false" customHeight="false" outlineLevel="0" collapsed="false">
      <c r="B13" s="158" t="n">
        <v>8</v>
      </c>
      <c r="C13" s="159" t="s">
        <v>56</v>
      </c>
      <c r="D13" s="430" t="str">
        <f aca="false">C13</f>
        <v>h</v>
      </c>
      <c r="E13" s="158" t="s">
        <v>47</v>
      </c>
      <c r="F13" s="161"/>
      <c r="G13" s="158" t="s">
        <v>48</v>
      </c>
      <c r="H13" s="161"/>
      <c r="I13" s="162" t="s">
        <v>49</v>
      </c>
      <c r="J13" s="161" t="n">
        <v>0</v>
      </c>
      <c r="K13" s="163" t="s">
        <v>4</v>
      </c>
      <c r="L13" s="318" t="str">
        <f aca="false">IF(OR(F13="",H13=""),"",(H13+IF(F13&gt;H13,1,0)-F13-J13)*24)</f>
        <v/>
      </c>
      <c r="N13" s="165"/>
    </row>
    <row r="14" customFormat="false" ht="26.25" hidden="false" customHeight="false" outlineLevel="0" collapsed="false">
      <c r="B14" s="158" t="n">
        <v>9</v>
      </c>
      <c r="C14" s="159" t="s">
        <v>57</v>
      </c>
      <c r="D14" s="430" t="str">
        <f aca="false">C14</f>
        <v>i</v>
      </c>
      <c r="E14" s="158" t="s">
        <v>47</v>
      </c>
      <c r="F14" s="161"/>
      <c r="G14" s="158" t="s">
        <v>48</v>
      </c>
      <c r="H14" s="161"/>
      <c r="I14" s="162" t="s">
        <v>49</v>
      </c>
      <c r="J14" s="161" t="n">
        <v>0</v>
      </c>
      <c r="K14" s="163" t="s">
        <v>4</v>
      </c>
      <c r="L14" s="318" t="str">
        <f aca="false">IF(OR(F14="",H14=""),"",(H14+IF(F14&gt;H14,1,0)-F14-J14)*24)</f>
        <v/>
      </c>
      <c r="N14" s="165"/>
    </row>
    <row r="15" customFormat="false" ht="26.25" hidden="false" customHeight="false" outlineLevel="0" collapsed="false">
      <c r="B15" s="158" t="n">
        <v>10</v>
      </c>
      <c r="C15" s="159" t="s">
        <v>58</v>
      </c>
      <c r="D15" s="430" t="str">
        <f aca="false">C15</f>
        <v>j</v>
      </c>
      <c r="E15" s="158" t="s">
        <v>47</v>
      </c>
      <c r="F15" s="161"/>
      <c r="G15" s="158" t="s">
        <v>48</v>
      </c>
      <c r="H15" s="161"/>
      <c r="I15" s="162" t="s">
        <v>49</v>
      </c>
      <c r="J15" s="161" t="n">
        <v>0</v>
      </c>
      <c r="K15" s="163" t="s">
        <v>4</v>
      </c>
      <c r="L15" s="318" t="str">
        <f aca="false">IF(OR(F15="",H15=""),"",(H15+IF(F15&gt;H15,1,0)-F15-J15)*24)</f>
        <v/>
      </c>
      <c r="N15" s="165"/>
    </row>
    <row r="16" customFormat="false" ht="26.25" hidden="false" customHeight="false" outlineLevel="0" collapsed="false">
      <c r="B16" s="158" t="n">
        <v>11</v>
      </c>
      <c r="C16" s="159" t="s">
        <v>59</v>
      </c>
      <c r="D16" s="430" t="str">
        <f aca="false">C16</f>
        <v>k</v>
      </c>
      <c r="E16" s="158" t="s">
        <v>47</v>
      </c>
      <c r="F16" s="161"/>
      <c r="G16" s="158" t="s">
        <v>48</v>
      </c>
      <c r="H16" s="161"/>
      <c r="I16" s="162" t="s">
        <v>49</v>
      </c>
      <c r="J16" s="161" t="n">
        <v>0</v>
      </c>
      <c r="K16" s="163" t="s">
        <v>4</v>
      </c>
      <c r="L16" s="318" t="str">
        <f aca="false">IF(OR(F16="",H16=""),"",(H16+IF(F16&gt;H16,1,0)-F16-J16)*24)</f>
        <v/>
      </c>
      <c r="N16" s="165"/>
    </row>
    <row r="17" customFormat="false" ht="26.25" hidden="false" customHeight="false" outlineLevel="0" collapsed="false">
      <c r="B17" s="158" t="n">
        <v>12</v>
      </c>
      <c r="C17" s="159" t="s">
        <v>60</v>
      </c>
      <c r="D17" s="430" t="str">
        <f aca="false">C17</f>
        <v>l</v>
      </c>
      <c r="E17" s="158" t="s">
        <v>47</v>
      </c>
      <c r="F17" s="161"/>
      <c r="G17" s="158" t="s">
        <v>48</v>
      </c>
      <c r="H17" s="161"/>
      <c r="I17" s="162" t="s">
        <v>49</v>
      </c>
      <c r="J17" s="161" t="n">
        <v>0</v>
      </c>
      <c r="K17" s="163" t="s">
        <v>4</v>
      </c>
      <c r="L17" s="318" t="str">
        <f aca="false">IF(OR(F17="",H17=""),"",(H17+IF(F17&gt;H17,1,0)-F17-J17)*24)</f>
        <v/>
      </c>
      <c r="N17" s="165"/>
    </row>
    <row r="18" customFormat="false" ht="26.25" hidden="false" customHeight="false" outlineLevel="0" collapsed="false">
      <c r="B18" s="158" t="n">
        <v>13</v>
      </c>
      <c r="C18" s="159" t="s">
        <v>61</v>
      </c>
      <c r="D18" s="430" t="str">
        <f aca="false">C18</f>
        <v>m</v>
      </c>
      <c r="E18" s="158" t="s">
        <v>47</v>
      </c>
      <c r="F18" s="161"/>
      <c r="G18" s="158" t="s">
        <v>48</v>
      </c>
      <c r="H18" s="161"/>
      <c r="I18" s="162" t="s">
        <v>49</v>
      </c>
      <c r="J18" s="161" t="n">
        <v>0</v>
      </c>
      <c r="K18" s="163" t="s">
        <v>4</v>
      </c>
      <c r="L18" s="318" t="str">
        <f aca="false">IF(OR(F18="",H18=""),"",(H18+IF(F18&gt;H18,1,0)-F18-J18)*24)</f>
        <v/>
      </c>
      <c r="N18" s="165"/>
    </row>
    <row r="19" customFormat="false" ht="26.25" hidden="false" customHeight="false" outlineLevel="0" collapsed="false">
      <c r="B19" s="158" t="n">
        <v>14</v>
      </c>
      <c r="C19" s="159" t="s">
        <v>62</v>
      </c>
      <c r="D19" s="430" t="str">
        <f aca="false">C19</f>
        <v>n</v>
      </c>
      <c r="E19" s="158" t="s">
        <v>47</v>
      </c>
      <c r="F19" s="161"/>
      <c r="G19" s="158" t="s">
        <v>48</v>
      </c>
      <c r="H19" s="161"/>
      <c r="I19" s="162" t="s">
        <v>49</v>
      </c>
      <c r="J19" s="161" t="n">
        <v>0</v>
      </c>
      <c r="K19" s="163" t="s">
        <v>4</v>
      </c>
      <c r="L19" s="318" t="str">
        <f aca="false">IF(OR(F19="",H19=""),"",(H19+IF(F19&gt;H19,1,0)-F19-J19)*24)</f>
        <v/>
      </c>
      <c r="N19" s="165"/>
    </row>
    <row r="20" customFormat="false" ht="26.25" hidden="false" customHeight="false" outlineLevel="0" collapsed="false">
      <c r="B20" s="158" t="n">
        <v>15</v>
      </c>
      <c r="C20" s="159" t="s">
        <v>63</v>
      </c>
      <c r="D20" s="430" t="str">
        <f aca="false">C20</f>
        <v>o</v>
      </c>
      <c r="E20" s="158" t="s">
        <v>47</v>
      </c>
      <c r="F20" s="161"/>
      <c r="G20" s="158" t="s">
        <v>48</v>
      </c>
      <c r="H20" s="161"/>
      <c r="I20" s="162" t="s">
        <v>49</v>
      </c>
      <c r="J20" s="161" t="n">
        <v>0</v>
      </c>
      <c r="K20" s="163" t="s">
        <v>4</v>
      </c>
      <c r="L20" s="318" t="str">
        <f aca="false">IF(OR(F20="",H20=""),"",(H20+IF(F20&gt;H20,1,0)-F20-J20)*24)</f>
        <v/>
      </c>
      <c r="N20" s="165"/>
    </row>
    <row r="21" customFormat="false" ht="26.25" hidden="false" customHeight="false" outlineLevel="0" collapsed="false">
      <c r="B21" s="158" t="n">
        <v>16</v>
      </c>
      <c r="C21" s="159" t="s">
        <v>64</v>
      </c>
      <c r="D21" s="430" t="str">
        <f aca="false">C21</f>
        <v>p</v>
      </c>
      <c r="E21" s="158" t="s">
        <v>47</v>
      </c>
      <c r="F21" s="161"/>
      <c r="G21" s="158" t="s">
        <v>48</v>
      </c>
      <c r="H21" s="161"/>
      <c r="I21" s="162" t="s">
        <v>49</v>
      </c>
      <c r="J21" s="161" t="n">
        <v>0</v>
      </c>
      <c r="K21" s="163" t="s">
        <v>4</v>
      </c>
      <c r="L21" s="318" t="str">
        <f aca="false">IF(OR(F21="",H21=""),"",(H21+IF(F21&gt;H21,1,0)-F21-J21)*24)</f>
        <v/>
      </c>
      <c r="N21" s="165"/>
    </row>
    <row r="22" customFormat="false" ht="26.25" hidden="false" customHeight="false" outlineLevel="0" collapsed="false">
      <c r="B22" s="158" t="n">
        <v>17</v>
      </c>
      <c r="C22" s="159" t="s">
        <v>65</v>
      </c>
      <c r="D22" s="430" t="str">
        <f aca="false">C22</f>
        <v>q</v>
      </c>
      <c r="E22" s="158" t="s">
        <v>47</v>
      </c>
      <c r="F22" s="161"/>
      <c r="G22" s="158" t="s">
        <v>48</v>
      </c>
      <c r="H22" s="161"/>
      <c r="I22" s="162" t="s">
        <v>49</v>
      </c>
      <c r="J22" s="161" t="n">
        <v>0</v>
      </c>
      <c r="K22" s="163" t="s">
        <v>4</v>
      </c>
      <c r="L22" s="318" t="str">
        <f aca="false">IF(OR(F22="",H22=""),"",(H22+IF(F22&gt;H22,1,0)-F22-J22)*24)</f>
        <v/>
      </c>
      <c r="N22" s="165"/>
    </row>
    <row r="23" customFormat="false" ht="26.25" hidden="false" customHeight="false" outlineLevel="0" collapsed="false">
      <c r="B23" s="158" t="n">
        <v>18</v>
      </c>
      <c r="C23" s="159" t="s">
        <v>66</v>
      </c>
      <c r="D23" s="430" t="str">
        <f aca="false">C23</f>
        <v>r</v>
      </c>
      <c r="E23" s="158" t="s">
        <v>47</v>
      </c>
      <c r="F23" s="166"/>
      <c r="G23" s="158" t="s">
        <v>48</v>
      </c>
      <c r="H23" s="166"/>
      <c r="I23" s="162" t="s">
        <v>49</v>
      </c>
      <c r="J23" s="166"/>
      <c r="K23" s="163" t="s">
        <v>4</v>
      </c>
      <c r="L23" s="159" t="n">
        <v>1</v>
      </c>
      <c r="N23" s="165"/>
    </row>
    <row r="24" customFormat="false" ht="26.25" hidden="false" customHeight="false" outlineLevel="0" collapsed="false">
      <c r="B24" s="158" t="n">
        <v>19</v>
      </c>
      <c r="C24" s="159" t="s">
        <v>67</v>
      </c>
      <c r="D24" s="430" t="str">
        <f aca="false">C24</f>
        <v>s</v>
      </c>
      <c r="E24" s="158" t="s">
        <v>47</v>
      </c>
      <c r="F24" s="166"/>
      <c r="G24" s="158" t="s">
        <v>48</v>
      </c>
      <c r="H24" s="166"/>
      <c r="I24" s="162" t="s">
        <v>49</v>
      </c>
      <c r="J24" s="166"/>
      <c r="K24" s="163" t="s">
        <v>4</v>
      </c>
      <c r="L24" s="159" t="n">
        <v>2</v>
      </c>
      <c r="N24" s="165"/>
    </row>
    <row r="25" customFormat="false" ht="26.25" hidden="false" customHeight="false" outlineLevel="0" collapsed="false">
      <c r="B25" s="158" t="n">
        <v>20</v>
      </c>
      <c r="C25" s="159" t="s">
        <v>68</v>
      </c>
      <c r="D25" s="430" t="str">
        <f aca="false">C25</f>
        <v>t</v>
      </c>
      <c r="E25" s="158" t="s">
        <v>47</v>
      </c>
      <c r="F25" s="166"/>
      <c r="G25" s="158" t="s">
        <v>48</v>
      </c>
      <c r="H25" s="166"/>
      <c r="I25" s="162" t="s">
        <v>49</v>
      </c>
      <c r="J25" s="166"/>
      <c r="K25" s="163" t="s">
        <v>4</v>
      </c>
      <c r="L25" s="159" t="n">
        <v>3</v>
      </c>
      <c r="N25" s="165"/>
    </row>
    <row r="26" customFormat="false" ht="26.25" hidden="false" customHeight="false" outlineLevel="0" collapsed="false">
      <c r="B26" s="158" t="n">
        <v>21</v>
      </c>
      <c r="C26" s="159" t="s">
        <v>69</v>
      </c>
      <c r="D26" s="430" t="str">
        <f aca="false">C26</f>
        <v>u</v>
      </c>
      <c r="E26" s="158" t="s">
        <v>47</v>
      </c>
      <c r="F26" s="166"/>
      <c r="G26" s="158" t="s">
        <v>48</v>
      </c>
      <c r="H26" s="166"/>
      <c r="I26" s="162" t="s">
        <v>49</v>
      </c>
      <c r="J26" s="166"/>
      <c r="K26" s="163" t="s">
        <v>4</v>
      </c>
      <c r="L26" s="159" t="n">
        <v>4</v>
      </c>
      <c r="N26" s="165"/>
    </row>
    <row r="27" customFormat="false" ht="26.25" hidden="false" customHeight="false" outlineLevel="0" collapsed="false">
      <c r="B27" s="158" t="n">
        <v>22</v>
      </c>
      <c r="C27" s="159" t="s">
        <v>70</v>
      </c>
      <c r="D27" s="430" t="str">
        <f aca="false">C27</f>
        <v>v</v>
      </c>
      <c r="E27" s="158" t="s">
        <v>47</v>
      </c>
      <c r="F27" s="166"/>
      <c r="G27" s="158" t="s">
        <v>48</v>
      </c>
      <c r="H27" s="166"/>
      <c r="I27" s="162" t="s">
        <v>49</v>
      </c>
      <c r="J27" s="166"/>
      <c r="K27" s="163" t="s">
        <v>4</v>
      </c>
      <c r="L27" s="159" t="n">
        <v>5</v>
      </c>
      <c r="N27" s="165"/>
    </row>
    <row r="28" customFormat="false" ht="26.25" hidden="false" customHeight="false" outlineLevel="0" collapsed="false">
      <c r="B28" s="158" t="n">
        <v>23</v>
      </c>
      <c r="C28" s="159" t="s">
        <v>71</v>
      </c>
      <c r="D28" s="430" t="str">
        <f aca="false">C28</f>
        <v>w</v>
      </c>
      <c r="E28" s="158" t="s">
        <v>47</v>
      </c>
      <c r="F28" s="166"/>
      <c r="G28" s="158" t="s">
        <v>48</v>
      </c>
      <c r="H28" s="166"/>
      <c r="I28" s="162" t="s">
        <v>49</v>
      </c>
      <c r="J28" s="166"/>
      <c r="K28" s="163" t="s">
        <v>4</v>
      </c>
      <c r="L28" s="159" t="n">
        <v>6</v>
      </c>
      <c r="N28" s="165"/>
    </row>
    <row r="29" customFormat="false" ht="26.25" hidden="false" customHeight="false" outlineLevel="0" collapsed="false">
      <c r="B29" s="158" t="n">
        <v>24</v>
      </c>
      <c r="C29" s="159" t="s">
        <v>72</v>
      </c>
      <c r="D29" s="430" t="str">
        <f aca="false">C29</f>
        <v>x</v>
      </c>
      <c r="E29" s="158" t="s">
        <v>47</v>
      </c>
      <c r="F29" s="166"/>
      <c r="G29" s="158" t="s">
        <v>48</v>
      </c>
      <c r="H29" s="166"/>
      <c r="I29" s="162" t="s">
        <v>49</v>
      </c>
      <c r="J29" s="166"/>
      <c r="K29" s="163" t="s">
        <v>4</v>
      </c>
      <c r="L29" s="159" t="n">
        <v>7</v>
      </c>
      <c r="N29" s="165"/>
    </row>
    <row r="30" customFormat="false" ht="26.25" hidden="false" customHeight="false" outlineLevel="0" collapsed="false">
      <c r="B30" s="158" t="n">
        <v>25</v>
      </c>
      <c r="C30" s="159" t="s">
        <v>73</v>
      </c>
      <c r="D30" s="430" t="str">
        <f aca="false">C30</f>
        <v>y</v>
      </c>
      <c r="E30" s="158" t="s">
        <v>47</v>
      </c>
      <c r="F30" s="166"/>
      <c r="G30" s="158" t="s">
        <v>48</v>
      </c>
      <c r="H30" s="166"/>
      <c r="I30" s="162" t="s">
        <v>49</v>
      </c>
      <c r="J30" s="166"/>
      <c r="K30" s="163" t="s">
        <v>4</v>
      </c>
      <c r="L30" s="159" t="n">
        <v>8</v>
      </c>
      <c r="N30" s="165"/>
    </row>
    <row r="31" customFormat="false" ht="26.25" hidden="false" customHeight="false" outlineLevel="0" collapsed="false">
      <c r="B31" s="158" t="n">
        <v>26</v>
      </c>
      <c r="C31" s="159" t="s">
        <v>74</v>
      </c>
      <c r="D31" s="430" t="str">
        <f aca="false">C31</f>
        <v>z</v>
      </c>
      <c r="E31" s="158" t="s">
        <v>47</v>
      </c>
      <c r="F31" s="166"/>
      <c r="G31" s="158" t="s">
        <v>48</v>
      </c>
      <c r="H31" s="166"/>
      <c r="I31" s="162" t="s">
        <v>49</v>
      </c>
      <c r="J31" s="166"/>
      <c r="K31" s="163" t="s">
        <v>4</v>
      </c>
      <c r="L31" s="159" t="n">
        <v>1</v>
      </c>
      <c r="N31" s="165"/>
    </row>
    <row r="32" customFormat="false" ht="26.25" hidden="false" customHeight="false" outlineLevel="0" collapsed="false">
      <c r="B32" s="158" t="n">
        <v>27</v>
      </c>
      <c r="C32" s="159" t="s">
        <v>72</v>
      </c>
      <c r="D32" s="430" t="str">
        <f aca="false">C32</f>
        <v>x</v>
      </c>
      <c r="E32" s="158" t="s">
        <v>47</v>
      </c>
      <c r="F32" s="166"/>
      <c r="G32" s="158" t="s">
        <v>48</v>
      </c>
      <c r="H32" s="166"/>
      <c r="I32" s="162" t="s">
        <v>49</v>
      </c>
      <c r="J32" s="166"/>
      <c r="K32" s="163" t="s">
        <v>4</v>
      </c>
      <c r="L32" s="159" t="n">
        <v>2</v>
      </c>
      <c r="N32" s="165"/>
    </row>
    <row r="33" customFormat="false" ht="26.25" hidden="false" customHeight="false" outlineLevel="0" collapsed="false">
      <c r="B33" s="158" t="n">
        <v>28</v>
      </c>
      <c r="C33" s="159" t="s">
        <v>75</v>
      </c>
      <c r="D33" s="430" t="str">
        <f aca="false">C33</f>
        <v>aa</v>
      </c>
      <c r="E33" s="158" t="s">
        <v>47</v>
      </c>
      <c r="F33" s="166"/>
      <c r="G33" s="158" t="s">
        <v>48</v>
      </c>
      <c r="H33" s="166"/>
      <c r="I33" s="162" t="s">
        <v>49</v>
      </c>
      <c r="J33" s="166"/>
      <c r="K33" s="163" t="s">
        <v>4</v>
      </c>
      <c r="L33" s="159" t="n">
        <v>3</v>
      </c>
      <c r="N33" s="165"/>
    </row>
    <row r="34" customFormat="false" ht="26.25" hidden="false" customHeight="false" outlineLevel="0" collapsed="false">
      <c r="B34" s="158" t="n">
        <v>29</v>
      </c>
      <c r="C34" s="159" t="s">
        <v>76</v>
      </c>
      <c r="D34" s="430" t="str">
        <f aca="false">C34</f>
        <v>ab</v>
      </c>
      <c r="E34" s="158" t="s">
        <v>47</v>
      </c>
      <c r="F34" s="166"/>
      <c r="G34" s="158" t="s">
        <v>48</v>
      </c>
      <c r="H34" s="166"/>
      <c r="I34" s="162" t="s">
        <v>49</v>
      </c>
      <c r="J34" s="166"/>
      <c r="K34" s="163" t="s">
        <v>4</v>
      </c>
      <c r="L34" s="159" t="n">
        <v>4</v>
      </c>
      <c r="N34" s="165"/>
    </row>
    <row r="35" customFormat="false" ht="26.25" hidden="false" customHeight="false" outlineLevel="0" collapsed="false">
      <c r="B35" s="158" t="n">
        <v>30</v>
      </c>
      <c r="C35" s="159" t="s">
        <v>77</v>
      </c>
      <c r="D35" s="430" t="str">
        <f aca="false">C35</f>
        <v>ac</v>
      </c>
      <c r="E35" s="158" t="s">
        <v>47</v>
      </c>
      <c r="F35" s="166"/>
      <c r="G35" s="158" t="s">
        <v>48</v>
      </c>
      <c r="H35" s="166"/>
      <c r="I35" s="162" t="s">
        <v>49</v>
      </c>
      <c r="J35" s="166"/>
      <c r="K35" s="163" t="s">
        <v>4</v>
      </c>
      <c r="L35" s="159" t="n">
        <v>5</v>
      </c>
      <c r="N35" s="165"/>
    </row>
    <row r="36" customFormat="false" ht="26.25" hidden="false" customHeight="false" outlineLevel="0" collapsed="false">
      <c r="B36" s="158" t="n">
        <v>31</v>
      </c>
      <c r="C36" s="159" t="s">
        <v>78</v>
      </c>
      <c r="D36" s="430" t="str">
        <f aca="false">C36</f>
        <v>ad</v>
      </c>
      <c r="E36" s="158" t="s">
        <v>47</v>
      </c>
      <c r="F36" s="166"/>
      <c r="G36" s="158" t="s">
        <v>48</v>
      </c>
      <c r="H36" s="166"/>
      <c r="I36" s="162" t="s">
        <v>49</v>
      </c>
      <c r="J36" s="166"/>
      <c r="K36" s="163" t="s">
        <v>4</v>
      </c>
      <c r="L36" s="159" t="n">
        <v>6</v>
      </c>
      <c r="N36" s="165"/>
    </row>
    <row r="37" customFormat="false" ht="26.25" hidden="false" customHeight="false" outlineLevel="0" collapsed="false">
      <c r="B37" s="158" t="n">
        <v>32</v>
      </c>
      <c r="C37" s="159" t="s">
        <v>79</v>
      </c>
      <c r="D37" s="430" t="str">
        <f aca="false">C37</f>
        <v>ae</v>
      </c>
      <c r="E37" s="158" t="s">
        <v>47</v>
      </c>
      <c r="F37" s="166"/>
      <c r="G37" s="158" t="s">
        <v>48</v>
      </c>
      <c r="H37" s="166"/>
      <c r="I37" s="162" t="s">
        <v>49</v>
      </c>
      <c r="J37" s="166"/>
      <c r="K37" s="163" t="s">
        <v>4</v>
      </c>
      <c r="L37" s="159" t="n">
        <v>7</v>
      </c>
      <c r="N37" s="165"/>
    </row>
    <row r="38" customFormat="false" ht="26.25" hidden="false" customHeight="false" outlineLevel="0" collapsed="false">
      <c r="B38" s="158" t="n">
        <v>33</v>
      </c>
      <c r="C38" s="159" t="s">
        <v>80</v>
      </c>
      <c r="D38" s="430" t="str">
        <f aca="false">C38</f>
        <v>af</v>
      </c>
      <c r="E38" s="158" t="s">
        <v>47</v>
      </c>
      <c r="F38" s="166"/>
      <c r="G38" s="158" t="s">
        <v>48</v>
      </c>
      <c r="H38" s="166"/>
      <c r="I38" s="162" t="s">
        <v>49</v>
      </c>
      <c r="J38" s="166"/>
      <c r="K38" s="163" t="s">
        <v>4</v>
      </c>
      <c r="L38" s="159" t="n">
        <v>8</v>
      </c>
      <c r="N38" s="165"/>
    </row>
    <row r="39" customFormat="false" ht="26.25" hidden="false" customHeight="false" outlineLevel="0" collapsed="false">
      <c r="B39" s="158" t="n">
        <v>34</v>
      </c>
      <c r="C39" s="167" t="s">
        <v>81</v>
      </c>
      <c r="D39" s="430"/>
      <c r="E39" s="158" t="s">
        <v>47</v>
      </c>
      <c r="F39" s="161" t="n">
        <v>0.291666666666667</v>
      </c>
      <c r="G39" s="158" t="s">
        <v>48</v>
      </c>
      <c r="H39" s="161" t="n">
        <v>0.395833333333333</v>
      </c>
      <c r="I39" s="162" t="s">
        <v>49</v>
      </c>
      <c r="J39" s="161" t="n">
        <v>0</v>
      </c>
      <c r="K39" s="163" t="s">
        <v>4</v>
      </c>
      <c r="L39" s="318" t="n">
        <f aca="false">IF(OR(F39="",H39=""),"",(H39+IF(F39&gt;H39,1,0)-F39-J39)*24)</f>
        <v>2.5</v>
      </c>
      <c r="N39" s="165"/>
    </row>
    <row r="40" customFormat="false" ht="26.25" hidden="false" customHeight="false" outlineLevel="0" collapsed="false">
      <c r="B40" s="158"/>
      <c r="C40" s="168" t="s">
        <v>82</v>
      </c>
      <c r="D40" s="430"/>
      <c r="E40" s="158" t="s">
        <v>47</v>
      </c>
      <c r="F40" s="161" t="n">
        <v>0.6875</v>
      </c>
      <c r="G40" s="158" t="s">
        <v>48</v>
      </c>
      <c r="H40" s="161" t="n">
        <v>0.833333333333333</v>
      </c>
      <c r="I40" s="162" t="s">
        <v>49</v>
      </c>
      <c r="J40" s="161" t="n">
        <v>0</v>
      </c>
      <c r="K40" s="163" t="s">
        <v>4</v>
      </c>
      <c r="L40" s="318" t="n">
        <f aca="false">IF(OR(F40="",H40=""),"",(H40+IF(F40&gt;H40,1,0)-F40-J40)*24)</f>
        <v>3.5</v>
      </c>
      <c r="N40" s="165"/>
    </row>
    <row r="41" customFormat="false" ht="26.25" hidden="false" customHeight="false" outlineLevel="0" collapsed="false">
      <c r="B41" s="158"/>
      <c r="C41" s="169" t="s">
        <v>82</v>
      </c>
      <c r="D41" s="430" t="str">
        <f aca="false">C39</f>
        <v>ag</v>
      </c>
      <c r="E41" s="158" t="s">
        <v>47</v>
      </c>
      <c r="F41" s="161" t="s">
        <v>82</v>
      </c>
      <c r="G41" s="158" t="s">
        <v>48</v>
      </c>
      <c r="H41" s="161" t="s">
        <v>82</v>
      </c>
      <c r="I41" s="162" t="s">
        <v>49</v>
      </c>
      <c r="J41" s="161" t="s">
        <v>82</v>
      </c>
      <c r="K41" s="163" t="s">
        <v>4</v>
      </c>
      <c r="L41" s="318" t="n">
        <f aca="false">IF(OR(L39="",L40=""),"",L39+L40)</f>
        <v>6</v>
      </c>
      <c r="N41" s="165" t="s">
        <v>83</v>
      </c>
    </row>
    <row r="42" customFormat="false" ht="26.25" hidden="false" customHeight="false" outlineLevel="0" collapsed="false">
      <c r="B42" s="158"/>
      <c r="C42" s="167" t="s">
        <v>84</v>
      </c>
      <c r="D42" s="430"/>
      <c r="E42" s="158" t="s">
        <v>47</v>
      </c>
      <c r="F42" s="161"/>
      <c r="G42" s="158" t="s">
        <v>48</v>
      </c>
      <c r="H42" s="161"/>
      <c r="I42" s="162" t="s">
        <v>49</v>
      </c>
      <c r="J42" s="161" t="n">
        <v>0</v>
      </c>
      <c r="K42" s="163" t="s">
        <v>4</v>
      </c>
      <c r="L42" s="318" t="str">
        <f aca="false">IF(OR(F42="",H42=""),"",(H42+IF(F42&gt;H42,1,0)-F42-J42)*24)</f>
        <v/>
      </c>
      <c r="N42" s="165"/>
    </row>
    <row r="43" customFormat="false" ht="26.25" hidden="false" customHeight="false" outlineLevel="0" collapsed="false">
      <c r="B43" s="158" t="n">
        <v>35</v>
      </c>
      <c r="C43" s="168" t="s">
        <v>82</v>
      </c>
      <c r="D43" s="430"/>
      <c r="E43" s="158" t="s">
        <v>47</v>
      </c>
      <c r="F43" s="161"/>
      <c r="G43" s="158" t="s">
        <v>48</v>
      </c>
      <c r="H43" s="161"/>
      <c r="I43" s="162" t="s">
        <v>49</v>
      </c>
      <c r="J43" s="161" t="n">
        <v>0</v>
      </c>
      <c r="K43" s="163" t="s">
        <v>4</v>
      </c>
      <c r="L43" s="318" t="str">
        <f aca="false">IF(OR(F43="",H43=""),"",(H43+IF(F43&gt;H43,1,0)-F43-J43)*24)</f>
        <v/>
      </c>
      <c r="N43" s="165"/>
    </row>
    <row r="44" customFormat="false" ht="26.25" hidden="false" customHeight="false" outlineLevel="0" collapsed="false">
      <c r="B44" s="158"/>
      <c r="C44" s="169" t="s">
        <v>82</v>
      </c>
      <c r="D44" s="430" t="str">
        <f aca="false">C42</f>
        <v>ah</v>
      </c>
      <c r="E44" s="158" t="s">
        <v>47</v>
      </c>
      <c r="F44" s="161" t="s">
        <v>82</v>
      </c>
      <c r="G44" s="158" t="s">
        <v>48</v>
      </c>
      <c r="H44" s="161" t="s">
        <v>82</v>
      </c>
      <c r="I44" s="162" t="s">
        <v>49</v>
      </c>
      <c r="J44" s="161" t="s">
        <v>82</v>
      </c>
      <c r="K44" s="163" t="s">
        <v>4</v>
      </c>
      <c r="L44" s="318" t="str">
        <f aca="false">IF(OR(L42="",L43=""),"",L42+L43)</f>
        <v/>
      </c>
      <c r="N44" s="165" t="s">
        <v>83</v>
      </c>
    </row>
    <row r="45" customFormat="false" ht="26.25" hidden="false" customHeight="false" outlineLevel="0" collapsed="false">
      <c r="B45" s="158"/>
      <c r="C45" s="167" t="s">
        <v>85</v>
      </c>
      <c r="D45" s="430"/>
      <c r="E45" s="158" t="s">
        <v>47</v>
      </c>
      <c r="F45" s="161"/>
      <c r="G45" s="158" t="s">
        <v>48</v>
      </c>
      <c r="H45" s="161"/>
      <c r="I45" s="162" t="s">
        <v>49</v>
      </c>
      <c r="J45" s="161" t="n">
        <v>0</v>
      </c>
      <c r="K45" s="163" t="s">
        <v>4</v>
      </c>
      <c r="L45" s="318" t="str">
        <f aca="false">IF(OR(F45="",H45=""),"",(H45+IF(F45&gt;H45,1,0)-F45-J45)*24)</f>
        <v/>
      </c>
      <c r="N45" s="165"/>
    </row>
    <row r="46" customFormat="false" ht="26.25" hidden="false" customHeight="false" outlineLevel="0" collapsed="false">
      <c r="B46" s="158" t="n">
        <v>36</v>
      </c>
      <c r="C46" s="168" t="s">
        <v>82</v>
      </c>
      <c r="D46" s="430"/>
      <c r="E46" s="158" t="s">
        <v>47</v>
      </c>
      <c r="F46" s="161"/>
      <c r="G46" s="158" t="s">
        <v>48</v>
      </c>
      <c r="H46" s="161"/>
      <c r="I46" s="162" t="s">
        <v>49</v>
      </c>
      <c r="J46" s="161" t="n">
        <v>0</v>
      </c>
      <c r="K46" s="163" t="s">
        <v>4</v>
      </c>
      <c r="L46" s="318" t="str">
        <f aca="false">IF(OR(F46="",H46=""),"",(H46+IF(F46&gt;H46,1,0)-F46-J46)*24)</f>
        <v/>
      </c>
      <c r="N46" s="165"/>
    </row>
    <row r="47" customFormat="false" ht="26.25" hidden="false" customHeight="false" outlineLevel="0" collapsed="false">
      <c r="B47" s="158"/>
      <c r="C47" s="169" t="s">
        <v>82</v>
      </c>
      <c r="D47" s="430" t="str">
        <f aca="false">C45</f>
        <v>ai</v>
      </c>
      <c r="E47" s="158" t="s">
        <v>47</v>
      </c>
      <c r="F47" s="161" t="s">
        <v>82</v>
      </c>
      <c r="G47" s="158" t="s">
        <v>48</v>
      </c>
      <c r="H47" s="161" t="s">
        <v>82</v>
      </c>
      <c r="I47" s="162" t="s">
        <v>49</v>
      </c>
      <c r="J47" s="161" t="s">
        <v>82</v>
      </c>
      <c r="K47" s="163" t="s">
        <v>4</v>
      </c>
      <c r="L47" s="318" t="str">
        <f aca="false">IF(OR(L45="",L46=""),"",L45+L46)</f>
        <v/>
      </c>
      <c r="N47" s="165" t="s">
        <v>83</v>
      </c>
    </row>
    <row r="49" customFormat="false" ht="26.25" hidden="false" customHeight="false" outlineLevel="0" collapsed="false">
      <c r="C49" s="316" t="s">
        <v>214</v>
      </c>
      <c r="D49" s="316"/>
    </row>
    <row r="50" customFormat="false" ht="26.25" hidden="false" customHeight="false" outlineLevel="0" collapsed="false">
      <c r="C50" s="316" t="s">
        <v>215</v>
      </c>
      <c r="D50" s="316"/>
    </row>
    <row r="51" customFormat="false" ht="26.25" hidden="false" customHeight="false" outlineLevel="0" collapsed="false">
      <c r="C51" s="316" t="s">
        <v>90</v>
      </c>
      <c r="D51" s="316"/>
    </row>
    <row r="52" customFormat="false" ht="26.25" hidden="false" customHeight="false" outlineLevel="0" collapsed="false">
      <c r="C52" s="316" t="s">
        <v>91</v>
      </c>
      <c r="D52" s="316"/>
    </row>
  </sheetData>
  <sheetProtection sheet="true" insertRows="false" deleteRows="false"/>
  <mergeCells count="2">
    <mergeCell ref="F4:L4"/>
    <mergeCell ref="N4:N5"/>
  </mergeCells>
  <printOptions headings="false" gridLines="false" gridLinesSet="true" horizontalCentered="true" verticalCentered="false"/>
  <pageMargins left="0.708333333333333" right="0.708333333333333" top="0.551388888888889" bottom="0.35416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B110"/>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18" zeroHeight="false" outlineLevelRow="0" outlineLevelCol="0"/>
  <cols>
    <col collapsed="false" customWidth="true" hidden="false" outlineLevel="0" max="1" min="1" style="170" width="1.4"/>
    <col collapsed="false" customWidth="false" hidden="false" outlineLevel="0" max="3" min="2" style="170" width="9"/>
    <col collapsed="false" customWidth="true" hidden="false" outlineLevel="0" max="4" min="4" style="170" width="40.6"/>
    <col collapsed="false" customWidth="false" hidden="false" outlineLevel="0" max="1024" min="5" style="170" width="9"/>
  </cols>
  <sheetData>
    <row r="1" customFormat="false" ht="18" hidden="false" customHeight="false" outlineLevel="0" collapsed="false">
      <c r="B1" s="170" t="s">
        <v>92</v>
      </c>
      <c r="D1" s="171"/>
      <c r="E1" s="171"/>
      <c r="F1" s="171"/>
    </row>
    <row r="2" s="172" customFormat="true" ht="20.25" hidden="false" customHeight="true" outlineLevel="0" collapsed="false">
      <c r="B2" s="173" t="s">
        <v>318</v>
      </c>
      <c r="C2" s="173"/>
      <c r="D2" s="171"/>
      <c r="E2" s="171"/>
      <c r="F2" s="171"/>
    </row>
    <row r="3" s="172" customFormat="true" ht="20.25" hidden="false" customHeight="true" outlineLevel="0" collapsed="false">
      <c r="B3" s="173"/>
      <c r="C3" s="173"/>
      <c r="D3" s="171"/>
      <c r="E3" s="171"/>
      <c r="F3" s="171"/>
    </row>
    <row r="4" s="172" customFormat="true" ht="20.25" hidden="false" customHeight="true" outlineLevel="0" collapsed="false">
      <c r="B4" s="175"/>
      <c r="C4" s="171" t="s">
        <v>94</v>
      </c>
      <c r="D4" s="171"/>
      <c r="F4" s="176" t="s">
        <v>95</v>
      </c>
      <c r="G4" s="176"/>
      <c r="H4" s="176"/>
      <c r="I4" s="176"/>
      <c r="J4" s="176"/>
      <c r="K4" s="176"/>
    </row>
    <row r="5" s="172" customFormat="true" ht="20.25" hidden="false" customHeight="true" outlineLevel="0" collapsed="false">
      <c r="B5" s="177"/>
      <c r="C5" s="171" t="s">
        <v>96</v>
      </c>
      <c r="D5" s="171"/>
      <c r="F5" s="176"/>
      <c r="G5" s="176"/>
      <c r="H5" s="176"/>
      <c r="I5" s="176"/>
      <c r="J5" s="176"/>
      <c r="K5" s="176"/>
    </row>
    <row r="6" s="172" customFormat="true" ht="20.25" hidden="false" customHeight="true" outlineLevel="0" collapsed="false">
      <c r="B6" s="178" t="s">
        <v>97</v>
      </c>
      <c r="C6" s="171"/>
      <c r="D6" s="171"/>
      <c r="E6" s="322"/>
      <c r="F6" s="171"/>
    </row>
    <row r="7" s="172" customFormat="true" ht="20.25" hidden="false" customHeight="true" outlineLevel="0" collapsed="false">
      <c r="B7" s="173"/>
      <c r="C7" s="173"/>
      <c r="D7" s="171"/>
      <c r="E7" s="322"/>
      <c r="F7" s="171"/>
    </row>
    <row r="8" s="172" customFormat="true" ht="20.25" hidden="false" customHeight="true" outlineLevel="0" collapsed="false">
      <c r="B8" s="171" t="s">
        <v>98</v>
      </c>
      <c r="C8" s="173"/>
      <c r="D8" s="171"/>
      <c r="E8" s="322"/>
      <c r="F8" s="171"/>
    </row>
    <row r="9" s="172" customFormat="true" ht="20.25" hidden="false" customHeight="true" outlineLevel="0" collapsed="false">
      <c r="B9" s="173"/>
      <c r="C9" s="173"/>
      <c r="D9" s="171"/>
      <c r="E9" s="171"/>
      <c r="F9" s="171"/>
    </row>
    <row r="10" s="172" customFormat="true" ht="20.25" hidden="false" customHeight="true" outlineLevel="0" collapsed="false">
      <c r="B10" s="171" t="s">
        <v>99</v>
      </c>
      <c r="C10" s="173"/>
      <c r="D10" s="171"/>
      <c r="E10" s="171"/>
      <c r="F10" s="171"/>
    </row>
    <row r="11" s="172" customFormat="true" ht="20.25" hidden="false" customHeight="true" outlineLevel="0" collapsed="false">
      <c r="B11" s="171"/>
      <c r="C11" s="173"/>
      <c r="D11" s="171"/>
    </row>
    <row r="12" s="172" customFormat="true" ht="20.25" hidden="false" customHeight="true" outlineLevel="0" collapsed="false">
      <c r="B12" s="171" t="s">
        <v>100</v>
      </c>
      <c r="C12" s="173"/>
      <c r="D12" s="171"/>
    </row>
    <row r="13" s="172" customFormat="true" ht="20.25" hidden="false" customHeight="true" outlineLevel="0" collapsed="false">
      <c r="B13" s="171"/>
      <c r="C13" s="173"/>
      <c r="D13" s="171"/>
    </row>
    <row r="14" s="172" customFormat="true" ht="20.25" hidden="false" customHeight="true" outlineLevel="0" collapsed="false">
      <c r="B14" s="171" t="s">
        <v>101</v>
      </c>
      <c r="C14" s="173"/>
      <c r="D14" s="171"/>
    </row>
    <row r="15" s="172" customFormat="true" ht="20.25" hidden="false" customHeight="true" outlineLevel="0" collapsed="false">
      <c r="B15" s="171"/>
      <c r="C15" s="173"/>
      <c r="D15" s="171"/>
    </row>
    <row r="16" s="172" customFormat="true" ht="20.25" hidden="false" customHeight="true" outlineLevel="0" collapsed="false">
      <c r="B16" s="171" t="s">
        <v>319</v>
      </c>
      <c r="C16" s="173"/>
      <c r="D16" s="171"/>
    </row>
    <row r="17" s="172" customFormat="true" ht="20.25" hidden="false" customHeight="true" outlineLevel="0" collapsed="false">
      <c r="B17" s="171" t="s">
        <v>320</v>
      </c>
      <c r="C17" s="173"/>
      <c r="D17" s="171"/>
    </row>
    <row r="18" s="172" customFormat="true" ht="20.25" hidden="false" customHeight="true" outlineLevel="0" collapsed="false">
      <c r="B18" s="171"/>
      <c r="C18" s="173"/>
      <c r="D18" s="171"/>
    </row>
    <row r="19" s="172" customFormat="true" ht="17.25" hidden="false" customHeight="true" outlineLevel="0" collapsed="false">
      <c r="B19" s="171" t="s">
        <v>307</v>
      </c>
      <c r="C19" s="171"/>
      <c r="D19" s="171"/>
    </row>
    <row r="20" s="172" customFormat="true" ht="17.25" hidden="false" customHeight="true" outlineLevel="0" collapsed="false">
      <c r="B20" s="171" t="s">
        <v>174</v>
      </c>
      <c r="C20" s="171"/>
      <c r="D20" s="171"/>
    </row>
    <row r="21" s="172" customFormat="true" ht="17.25" hidden="false" customHeight="true" outlineLevel="0" collapsed="false">
      <c r="B21" s="171"/>
      <c r="C21" s="171"/>
      <c r="D21" s="171"/>
    </row>
    <row r="22" s="172" customFormat="true" ht="17.25" hidden="false" customHeight="true" outlineLevel="0" collapsed="false">
      <c r="B22" s="171"/>
      <c r="C22" s="180" t="s">
        <v>21</v>
      </c>
      <c r="D22" s="180" t="s">
        <v>104</v>
      </c>
    </row>
    <row r="23" s="172" customFormat="true" ht="17.25" hidden="false" customHeight="true" outlineLevel="0" collapsed="false">
      <c r="B23" s="171"/>
      <c r="C23" s="180" t="n">
        <v>1</v>
      </c>
      <c r="D23" s="181" t="s">
        <v>105</v>
      </c>
    </row>
    <row r="24" s="172" customFormat="true" ht="17.25" hidden="false" customHeight="true" outlineLevel="0" collapsed="false">
      <c r="B24" s="171"/>
      <c r="C24" s="180" t="n">
        <v>2</v>
      </c>
      <c r="D24" s="181" t="s">
        <v>321</v>
      </c>
    </row>
    <row r="25" s="172" customFormat="true" ht="17.25" hidden="false" customHeight="true" outlineLevel="0" collapsed="false">
      <c r="B25" s="171"/>
      <c r="C25" s="180" t="n">
        <v>3</v>
      </c>
      <c r="D25" s="181" t="s">
        <v>153</v>
      </c>
    </row>
    <row r="26" s="172" customFormat="true" ht="17.25" hidden="false" customHeight="true" outlineLevel="0" collapsed="false">
      <c r="B26" s="171"/>
      <c r="C26" s="180" t="n">
        <v>4</v>
      </c>
      <c r="D26" s="181" t="s">
        <v>154</v>
      </c>
    </row>
    <row r="27" s="172" customFormat="true" ht="17.25" hidden="false" customHeight="true" outlineLevel="0" collapsed="false">
      <c r="B27" s="171"/>
      <c r="C27" s="180" t="n">
        <v>5</v>
      </c>
      <c r="D27" s="181" t="s">
        <v>155</v>
      </c>
    </row>
    <row r="28" s="172" customFormat="true" ht="17.25" hidden="false" customHeight="true" outlineLevel="0" collapsed="false">
      <c r="B28" s="171"/>
      <c r="C28" s="180" t="n">
        <v>6</v>
      </c>
      <c r="D28" s="181" t="s">
        <v>322</v>
      </c>
    </row>
    <row r="29" s="172" customFormat="true" ht="17.25" hidden="false" customHeight="true" outlineLevel="0" collapsed="false">
      <c r="B29" s="171"/>
      <c r="C29" s="180" t="n">
        <v>7</v>
      </c>
      <c r="D29" s="181" t="s">
        <v>159</v>
      </c>
    </row>
    <row r="30" s="172" customFormat="true" ht="17.25" hidden="false" customHeight="true" outlineLevel="0" collapsed="false">
      <c r="B30" s="171"/>
      <c r="C30" s="180" t="n">
        <v>8</v>
      </c>
      <c r="D30" s="181" t="s">
        <v>223</v>
      </c>
    </row>
    <row r="31" s="172" customFormat="true" ht="17.25" hidden="false" customHeight="true" outlineLevel="0" collapsed="false">
      <c r="B31" s="171"/>
      <c r="C31" s="322"/>
      <c r="D31" s="171"/>
    </row>
    <row r="32" s="172" customFormat="true" ht="17.25" hidden="false" customHeight="true" outlineLevel="0" collapsed="false">
      <c r="B32" s="171" t="s">
        <v>109</v>
      </c>
      <c r="C32" s="171"/>
      <c r="D32" s="171"/>
    </row>
    <row r="33" s="172" customFormat="true" ht="17.25" hidden="false" customHeight="true" outlineLevel="0" collapsed="false">
      <c r="B33" s="171" t="s">
        <v>110</v>
      </c>
      <c r="C33" s="171"/>
      <c r="D33" s="171"/>
    </row>
    <row r="34" s="172" customFormat="true" ht="17.25" hidden="false" customHeight="true" outlineLevel="0" collapsed="false">
      <c r="B34" s="171"/>
      <c r="C34" s="171"/>
      <c r="D34" s="171"/>
      <c r="G34" s="182"/>
      <c r="H34" s="182"/>
      <c r="J34" s="182"/>
      <c r="K34" s="182"/>
      <c r="L34" s="182"/>
      <c r="M34" s="182"/>
      <c r="N34" s="182"/>
      <c r="O34" s="182"/>
      <c r="R34" s="182"/>
      <c r="S34" s="182"/>
      <c r="T34" s="182"/>
      <c r="W34" s="182"/>
      <c r="X34" s="182"/>
      <c r="Y34" s="182"/>
    </row>
    <row r="35" s="172" customFormat="true" ht="17.25" hidden="false" customHeight="true" outlineLevel="0" collapsed="false">
      <c r="B35" s="171"/>
      <c r="C35" s="180" t="s">
        <v>42</v>
      </c>
      <c r="D35" s="180" t="s">
        <v>111</v>
      </c>
      <c r="G35" s="182"/>
      <c r="H35" s="182"/>
      <c r="J35" s="182"/>
      <c r="K35" s="182"/>
      <c r="L35" s="182"/>
      <c r="M35" s="182"/>
      <c r="N35" s="182"/>
      <c r="O35" s="182"/>
      <c r="R35" s="182"/>
      <c r="S35" s="182"/>
      <c r="T35" s="182"/>
      <c r="W35" s="182"/>
      <c r="X35" s="182"/>
      <c r="Y35" s="182"/>
    </row>
    <row r="36" s="172" customFormat="true" ht="17.25" hidden="false" customHeight="true" outlineLevel="0" collapsed="false">
      <c r="B36" s="171"/>
      <c r="C36" s="180" t="s">
        <v>112</v>
      </c>
      <c r="D36" s="181" t="s">
        <v>113</v>
      </c>
      <c r="G36" s="182"/>
      <c r="H36" s="182"/>
      <c r="J36" s="182"/>
      <c r="K36" s="182"/>
      <c r="L36" s="182"/>
      <c r="M36" s="182"/>
      <c r="N36" s="182"/>
      <c r="O36" s="182"/>
      <c r="R36" s="182"/>
      <c r="S36" s="182"/>
      <c r="T36" s="182"/>
      <c r="W36" s="182"/>
      <c r="X36" s="182"/>
      <c r="Y36" s="182"/>
    </row>
    <row r="37" s="172" customFormat="true" ht="17.25" hidden="false" customHeight="true" outlineLevel="0" collapsed="false">
      <c r="B37" s="171"/>
      <c r="C37" s="180" t="s">
        <v>114</v>
      </c>
      <c r="D37" s="181" t="s">
        <v>115</v>
      </c>
      <c r="G37" s="182"/>
      <c r="H37" s="182"/>
      <c r="J37" s="182"/>
      <c r="K37" s="182"/>
      <c r="L37" s="182"/>
      <c r="M37" s="182"/>
      <c r="N37" s="182"/>
      <c r="O37" s="182"/>
      <c r="R37" s="182"/>
      <c r="S37" s="182"/>
      <c r="T37" s="182"/>
      <c r="W37" s="182"/>
      <c r="X37" s="182"/>
      <c r="Y37" s="182"/>
    </row>
    <row r="38" s="172" customFormat="true" ht="17.25" hidden="false" customHeight="true" outlineLevel="0" collapsed="false">
      <c r="B38" s="171"/>
      <c r="C38" s="180" t="s">
        <v>116</v>
      </c>
      <c r="D38" s="181" t="s">
        <v>117</v>
      </c>
      <c r="G38" s="182"/>
      <c r="H38" s="182"/>
      <c r="J38" s="182"/>
      <c r="K38" s="182"/>
      <c r="L38" s="182"/>
      <c r="M38" s="182"/>
      <c r="N38" s="182"/>
      <c r="O38" s="182"/>
      <c r="R38" s="182"/>
      <c r="S38" s="182"/>
      <c r="T38" s="182"/>
      <c r="W38" s="182"/>
      <c r="X38" s="182"/>
      <c r="Y38" s="182"/>
    </row>
    <row r="39" s="172" customFormat="true" ht="17.25" hidden="false" customHeight="true" outlineLevel="0" collapsed="false">
      <c r="B39" s="171"/>
      <c r="C39" s="180" t="s">
        <v>118</v>
      </c>
      <c r="D39" s="181" t="s">
        <v>119</v>
      </c>
      <c r="G39" s="182"/>
      <c r="H39" s="182"/>
      <c r="J39" s="182"/>
      <c r="K39" s="182"/>
      <c r="L39" s="182"/>
      <c r="M39" s="182"/>
      <c r="N39" s="182"/>
      <c r="O39" s="182"/>
      <c r="R39" s="182"/>
      <c r="S39" s="182"/>
      <c r="T39" s="182"/>
      <c r="W39" s="182"/>
      <c r="X39" s="182"/>
      <c r="Y39" s="182"/>
    </row>
    <row r="40" s="172" customFormat="true" ht="17.25" hidden="false" customHeight="true" outlineLevel="0" collapsed="false">
      <c r="B40" s="171"/>
      <c r="C40" s="171"/>
      <c r="D40" s="171"/>
      <c r="G40" s="182"/>
      <c r="H40" s="182"/>
      <c r="J40" s="182"/>
      <c r="K40" s="182"/>
      <c r="L40" s="182"/>
      <c r="M40" s="182"/>
      <c r="N40" s="182"/>
      <c r="O40" s="182"/>
      <c r="R40" s="182"/>
      <c r="S40" s="182"/>
      <c r="T40" s="182"/>
      <c r="W40" s="182"/>
      <c r="X40" s="182"/>
      <c r="Y40" s="182"/>
    </row>
    <row r="41" s="172" customFormat="true" ht="17.25" hidden="false" customHeight="true" outlineLevel="0" collapsed="false">
      <c r="B41" s="171"/>
      <c r="C41" s="183" t="s">
        <v>120</v>
      </c>
      <c r="D41" s="171"/>
      <c r="G41" s="182"/>
      <c r="H41" s="182"/>
      <c r="J41" s="182"/>
      <c r="K41" s="182"/>
      <c r="L41" s="182"/>
      <c r="M41" s="182"/>
      <c r="N41" s="182"/>
      <c r="O41" s="182"/>
      <c r="R41" s="182"/>
      <c r="S41" s="182"/>
      <c r="T41" s="182"/>
      <c r="W41" s="182"/>
      <c r="X41" s="182"/>
      <c r="Y41" s="182"/>
    </row>
    <row r="42" s="172" customFormat="true" ht="17.25" hidden="false" customHeight="true" outlineLevel="0" collapsed="false">
      <c r="C42" s="171" t="s">
        <v>121</v>
      </c>
      <c r="F42" s="183"/>
      <c r="G42" s="182"/>
      <c r="H42" s="182"/>
      <c r="J42" s="182"/>
      <c r="K42" s="182"/>
      <c r="L42" s="182"/>
      <c r="M42" s="182"/>
      <c r="N42" s="182"/>
      <c r="O42" s="182"/>
      <c r="R42" s="182"/>
      <c r="S42" s="182"/>
      <c r="T42" s="182"/>
      <c r="W42" s="182"/>
      <c r="X42" s="182"/>
      <c r="Y42" s="182"/>
    </row>
    <row r="43" s="172" customFormat="true" ht="17.25" hidden="false" customHeight="true" outlineLevel="0" collapsed="false">
      <c r="C43" s="171" t="s">
        <v>122</v>
      </c>
      <c r="F43" s="171"/>
      <c r="G43" s="182"/>
      <c r="H43" s="182"/>
      <c r="J43" s="182"/>
      <c r="K43" s="182"/>
      <c r="L43" s="182"/>
      <c r="M43" s="182"/>
      <c r="N43" s="182"/>
      <c r="O43" s="182"/>
      <c r="R43" s="182"/>
      <c r="S43" s="182"/>
      <c r="T43" s="182"/>
      <c r="W43" s="182"/>
      <c r="X43" s="182"/>
      <c r="Y43" s="182"/>
    </row>
    <row r="44" s="172" customFormat="true" ht="17.25" hidden="false" customHeight="true" outlineLevel="0" collapsed="false">
      <c r="B44" s="171"/>
      <c r="C44" s="171"/>
      <c r="D44" s="171"/>
      <c r="E44" s="183"/>
      <c r="F44" s="182"/>
      <c r="G44" s="182"/>
      <c r="H44" s="182"/>
      <c r="J44" s="182"/>
      <c r="K44" s="182"/>
      <c r="L44" s="182"/>
      <c r="M44" s="182"/>
      <c r="N44" s="182"/>
      <c r="O44" s="182"/>
      <c r="R44" s="182"/>
      <c r="S44" s="182"/>
      <c r="T44" s="182"/>
      <c r="W44" s="182"/>
      <c r="X44" s="182"/>
      <c r="Y44" s="182"/>
    </row>
    <row r="45" s="172" customFormat="true" ht="17.25" hidden="false" customHeight="true" outlineLevel="0" collapsed="false">
      <c r="B45" s="171" t="s">
        <v>123</v>
      </c>
      <c r="C45" s="171"/>
      <c r="D45" s="171"/>
    </row>
    <row r="46" s="172" customFormat="true" ht="17.25" hidden="false" customHeight="true" outlineLevel="0" collapsed="false">
      <c r="B46" s="171" t="s">
        <v>124</v>
      </c>
      <c r="C46" s="171"/>
      <c r="D46" s="171"/>
    </row>
    <row r="47" s="172" customFormat="true" ht="17.25" hidden="false" customHeight="true" outlineLevel="0" collapsed="false">
      <c r="B47" s="323" t="s">
        <v>125</v>
      </c>
      <c r="E47" s="182"/>
      <c r="F47" s="182"/>
      <c r="G47" s="182"/>
      <c r="H47" s="182"/>
      <c r="I47" s="182"/>
      <c r="J47" s="182"/>
      <c r="K47" s="182"/>
      <c r="L47" s="182"/>
      <c r="M47" s="182"/>
      <c r="N47" s="182"/>
      <c r="O47" s="182"/>
      <c r="P47" s="182"/>
      <c r="Q47" s="182"/>
      <c r="R47" s="182"/>
      <c r="S47" s="182"/>
      <c r="T47" s="182"/>
      <c r="U47" s="182"/>
      <c r="Y47" s="182"/>
      <c r="Z47" s="182"/>
      <c r="AA47" s="182"/>
      <c r="AB47" s="182"/>
      <c r="AD47" s="182"/>
      <c r="AE47" s="182"/>
      <c r="AF47" s="182"/>
      <c r="AG47" s="182"/>
      <c r="AH47" s="182"/>
      <c r="AI47" s="324"/>
      <c r="AJ47" s="182"/>
      <c r="AK47" s="182"/>
      <c r="AL47" s="182"/>
      <c r="AM47" s="182"/>
      <c r="AN47" s="182"/>
      <c r="AO47" s="182"/>
      <c r="AP47" s="182"/>
      <c r="AQ47" s="182"/>
      <c r="AR47" s="182"/>
      <c r="AS47" s="182"/>
      <c r="AT47" s="182"/>
      <c r="AU47" s="182"/>
      <c r="AV47" s="182"/>
      <c r="AW47" s="182"/>
      <c r="AX47" s="182"/>
      <c r="AY47" s="324"/>
    </row>
    <row r="48" s="172" customFormat="true" ht="17.25" hidden="false" customHeight="true" outlineLevel="0" collapsed="false"/>
    <row r="49" s="172" customFormat="true" ht="17.25" hidden="false" customHeight="true" outlineLevel="0" collapsed="false">
      <c r="B49" s="171" t="s">
        <v>126</v>
      </c>
      <c r="C49" s="171"/>
    </row>
    <row r="50" s="172" customFormat="true" ht="17.25" hidden="false" customHeight="true" outlineLevel="0" collapsed="false">
      <c r="B50" s="171"/>
      <c r="C50" s="171"/>
    </row>
    <row r="51" s="172" customFormat="true" ht="17.25" hidden="false" customHeight="true" outlineLevel="0" collapsed="false">
      <c r="B51" s="171" t="s">
        <v>127</v>
      </c>
      <c r="C51" s="171"/>
    </row>
    <row r="52" s="172" customFormat="true" ht="17.25" hidden="false" customHeight="true" outlineLevel="0" collapsed="false">
      <c r="B52" s="171" t="s">
        <v>128</v>
      </c>
      <c r="C52" s="171"/>
    </row>
    <row r="53" s="172" customFormat="true" ht="17.25" hidden="false" customHeight="true" outlineLevel="0" collapsed="false">
      <c r="B53" s="171"/>
      <c r="C53" s="171"/>
    </row>
    <row r="54" s="172" customFormat="true" ht="17.25" hidden="false" customHeight="true" outlineLevel="0" collapsed="false">
      <c r="B54" s="171" t="s">
        <v>129</v>
      </c>
      <c r="C54" s="171"/>
    </row>
    <row r="55" s="172" customFormat="true" ht="17.25" hidden="false" customHeight="true" outlineLevel="0" collapsed="false">
      <c r="B55" s="171" t="s">
        <v>130</v>
      </c>
      <c r="C55" s="171"/>
    </row>
    <row r="56" s="172" customFormat="true" ht="17.25" hidden="false" customHeight="true" outlineLevel="0" collapsed="false">
      <c r="B56" s="171"/>
      <c r="C56" s="171"/>
    </row>
    <row r="57" s="172" customFormat="true" ht="17.25" hidden="false" customHeight="true" outlineLevel="0" collapsed="false">
      <c r="B57" s="171" t="s">
        <v>131</v>
      </c>
      <c r="C57" s="171"/>
      <c r="D57" s="171"/>
    </row>
    <row r="58" s="172" customFormat="true" ht="17.25" hidden="false" customHeight="true" outlineLevel="0" collapsed="false">
      <c r="B58" s="171"/>
      <c r="C58" s="171"/>
      <c r="D58" s="171"/>
    </row>
    <row r="59" s="172" customFormat="true" ht="17.25" hidden="false" customHeight="true" outlineLevel="0" collapsed="false">
      <c r="B59" s="172" t="s">
        <v>132</v>
      </c>
      <c r="D59" s="171"/>
    </row>
    <row r="60" s="172" customFormat="true" ht="17.25" hidden="false" customHeight="true" outlineLevel="0" collapsed="false">
      <c r="B60" s="172" t="s">
        <v>133</v>
      </c>
      <c r="D60" s="171"/>
    </row>
    <row r="61" s="172" customFormat="true" ht="17.25" hidden="false" customHeight="true" outlineLevel="0" collapsed="false">
      <c r="B61" s="172" t="s">
        <v>134</v>
      </c>
    </row>
    <row r="62" s="172" customFormat="true" ht="17.25" hidden="false" customHeight="true" outlineLevel="0" collapsed="false"/>
    <row r="63" s="172" customFormat="true" ht="17.25" hidden="false" customHeight="true" outlineLevel="0" collapsed="false">
      <c r="B63" s="172" t="s">
        <v>308</v>
      </c>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5"/>
      <c r="AR63" s="325"/>
      <c r="AS63" s="325"/>
      <c r="AT63" s="325"/>
      <c r="AU63" s="325"/>
      <c r="AV63" s="325"/>
      <c r="AW63" s="325"/>
      <c r="AX63" s="325"/>
    </row>
    <row r="64" s="172" customFormat="true" ht="17.25" hidden="false" customHeight="true" outlineLevel="0" collapsed="false">
      <c r="B64" s="496" t="s">
        <v>309</v>
      </c>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row>
    <row r="65" customFormat="false" ht="18.75" hidden="false" customHeight="true" outlineLevel="0" collapsed="false">
      <c r="B65" s="497" t="s">
        <v>310</v>
      </c>
    </row>
    <row r="66" customFormat="false" ht="18.75" hidden="false" customHeight="true" outlineLevel="0" collapsed="false">
      <c r="B66" s="496" t="s">
        <v>311</v>
      </c>
    </row>
    <row r="67" customFormat="false" ht="18.75" hidden="false" customHeight="true" outlineLevel="0" collapsed="false">
      <c r="B67" s="497" t="s">
        <v>312</v>
      </c>
    </row>
    <row r="68" customFormat="false" ht="18.75" hidden="false" customHeight="true" outlineLevel="0" collapsed="false">
      <c r="B68" s="496" t="s">
        <v>313</v>
      </c>
    </row>
    <row r="69" customFormat="false" ht="18.75" hidden="false" customHeight="true" outlineLevel="0" collapsed="false">
      <c r="B69" s="496" t="s">
        <v>314</v>
      </c>
    </row>
    <row r="70" customFormat="false" ht="18.75" hidden="false" customHeight="true" outlineLevel="0" collapsed="false">
      <c r="B70" s="496" t="s">
        <v>315</v>
      </c>
    </row>
    <row r="71" customFormat="false" ht="18.75" hidden="false" customHeight="true" outlineLevel="0" collapsed="false"/>
    <row r="72" customFormat="false" ht="18.75" hidden="false" customHeight="true" outlineLevel="0" collapsed="false"/>
    <row r="73" customFormat="false" ht="18.75" hidden="false" customHeight="true" outlineLevel="0" collapsed="false"/>
    <row r="74" customFormat="false" ht="18.75" hidden="false" customHeight="true" outlineLevel="0" collapsed="false"/>
    <row r="75" customFormat="false" ht="18.75" hidden="false" customHeight="true" outlineLevel="0" collapsed="false"/>
    <row r="76" customFormat="false" ht="18.75" hidden="false" customHeight="true" outlineLevel="0" collapsed="false"/>
    <row r="77" customFormat="false" ht="18.75" hidden="false" customHeight="true" outlineLevel="0" collapsed="false"/>
    <row r="78" customFormat="false" ht="18.75" hidden="false" customHeight="true" outlineLevel="0" collapsed="false"/>
    <row r="79" customFormat="false" ht="18.75" hidden="false" customHeight="true" outlineLevel="0" collapsed="false"/>
    <row r="80" customFormat="false" ht="18.75" hidden="false" customHeight="true" outlineLevel="0" collapsed="false"/>
    <row r="81" customFormat="false" ht="18.75" hidden="false" customHeight="true" outlineLevel="0" collapsed="false"/>
    <row r="82" customFormat="false" ht="18.75" hidden="false" customHeight="true" outlineLevel="0" collapsed="false"/>
    <row r="83" customFormat="false" ht="18.75" hidden="false" customHeight="true" outlineLevel="0" collapsed="false"/>
    <row r="84" customFormat="false" ht="18.75" hidden="false" customHeight="true" outlineLevel="0" collapsed="false"/>
    <row r="85" customFormat="false" ht="18.75" hidden="false" customHeight="true" outlineLevel="0" collapsed="false"/>
    <row r="86" customFormat="false" ht="18.75" hidden="false" customHeight="true" outlineLevel="0" collapsed="false"/>
    <row r="87" customFormat="false" ht="18.75" hidden="false" customHeight="true" outlineLevel="0" collapsed="false"/>
    <row r="88" customFormat="false" ht="18.75" hidden="false" customHeight="true" outlineLevel="0" collapsed="false"/>
    <row r="89" customFormat="false" ht="18.75" hidden="false" customHeight="true" outlineLevel="0" collapsed="false"/>
    <row r="90" customFormat="false" ht="18.75" hidden="false" customHeight="true" outlineLevel="0" collapsed="false"/>
    <row r="91" customFormat="false" ht="18.75" hidden="false" customHeight="true" outlineLevel="0" collapsed="false"/>
    <row r="92" customFormat="false" ht="18.75" hidden="false" customHeight="true" outlineLevel="0" collapsed="false"/>
    <row r="93" customFormat="false" ht="18.75" hidden="false" customHeight="true" outlineLevel="0" collapsed="false"/>
    <row r="94" customFormat="false" ht="18.75" hidden="false" customHeight="true" outlineLevel="0" collapsed="false"/>
    <row r="95" customFormat="false" ht="18.75" hidden="false" customHeight="true" outlineLevel="0" collapsed="false"/>
    <row r="96" customFormat="false" ht="18.75" hidden="false" customHeight="true" outlineLevel="0" collapsed="false"/>
    <row r="97" customFormat="false" ht="18.75" hidden="false" customHeight="true" outlineLevel="0" collapsed="false"/>
    <row r="98" customFormat="false" ht="18.75" hidden="false" customHeight="true" outlineLevel="0" collapsed="false"/>
    <row r="99" customFormat="false" ht="18.75" hidden="false" customHeight="true" outlineLevel="0" collapsed="false"/>
    <row r="100" customFormat="false" ht="18.75" hidden="false" customHeight="true" outlineLevel="0" collapsed="false"/>
    <row r="101" customFormat="false" ht="18.75" hidden="false" customHeight="true" outlineLevel="0" collapsed="false"/>
    <row r="102" customFormat="false" ht="18.75" hidden="false" customHeight="true" outlineLevel="0" collapsed="false"/>
    <row r="103" customFormat="false" ht="18.75" hidden="false" customHeight="true" outlineLevel="0" collapsed="false"/>
    <row r="104" customFormat="false" ht="18.75" hidden="false" customHeight="true" outlineLevel="0" collapsed="false"/>
    <row r="105" customFormat="false" ht="18.75" hidden="false" customHeight="true" outlineLevel="0" collapsed="false"/>
    <row r="106" customFormat="false" ht="18.75" hidden="false" customHeight="true" outlineLevel="0" collapsed="false"/>
    <row r="107" customFormat="false" ht="18.75" hidden="false" customHeight="true" outlineLevel="0" collapsed="false"/>
    <row r="108" customFormat="false" ht="18.75" hidden="false" customHeight="true" outlineLevel="0" collapsed="false"/>
    <row r="109" customFormat="false" ht="18.75" hidden="false" customHeight="true" outlineLevel="0" collapsed="false"/>
    <row r="110" customFormat="false" ht="18.75" hidden="false" customHeight="true" outlineLevel="0" collapsed="false"/>
  </sheetData>
  <mergeCells count="1">
    <mergeCell ref="F4:K5"/>
  </mergeCells>
  <printOptions headings="false" gridLines="false" gridLinesSet="true" horizontalCentered="false" verticalCentered="false"/>
  <pageMargins left="0.708333333333333" right="0.708333333333333" top="0.747916666666667" bottom="0.35416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S124"/>
  <sheetViews>
    <sheetView showFormulas="false" showGridLines="false" showRowColHeaders="true" showZeros="true" rightToLeft="false" tabSelected="false" showOutlineSymbols="true" defaultGridColor="true" view="pageBreakPreview" topLeftCell="A1" colorId="64" zoomScale="100" zoomScaleNormal="55" zoomScalePageLayoutView="100" workbookViewId="0">
      <selection pane="topLeft" activeCell="A1" activeCellId="0" sqref="A1"/>
    </sheetView>
  </sheetViews>
  <sheetFormatPr defaultColWidth="4.50390625" defaultRowHeight="14.25" zeroHeight="false" outlineLevelRow="0" outlineLevelCol="0"/>
  <cols>
    <col collapsed="false" customWidth="true" hidden="false" outlineLevel="0" max="1" min="1" style="1" width="0.89"/>
    <col collapsed="false" customWidth="true" hidden="false" outlineLevel="0" max="6" min="2" style="1" width="5.68"/>
    <col collapsed="false" customWidth="true" hidden="false" outlineLevel="0" max="8" min="7" style="1" width="8.11"/>
    <col collapsed="false" customWidth="true" hidden="true" outlineLevel="0" max="12" min="9" style="1" width="3.2"/>
    <col collapsed="false" customWidth="true" hidden="false" outlineLevel="0" max="14" min="13" style="1" width="3.2"/>
    <col collapsed="false" customWidth="true" hidden="false" outlineLevel="0" max="66" min="15" style="1" width="5.68"/>
    <col collapsed="false" customWidth="true" hidden="false" outlineLevel="0" max="67" min="67" style="1" width="1.1"/>
    <col collapsed="false" customWidth="false" hidden="false" outlineLevel="0" max="1024" min="68" style="1" width="4.5"/>
  </cols>
  <sheetData>
    <row r="1" s="2" customFormat="true" ht="20.25" hidden="false" customHeight="true" outlineLevel="0" collapsed="false">
      <c r="G1" s="3" t="s">
        <v>0</v>
      </c>
      <c r="H1" s="3"/>
      <c r="I1" s="3"/>
      <c r="J1" s="3"/>
      <c r="K1" s="3"/>
      <c r="L1" s="3"/>
      <c r="M1" s="3"/>
      <c r="N1" s="3"/>
      <c r="Q1" s="4" t="s">
        <v>1</v>
      </c>
      <c r="T1" s="3"/>
      <c r="U1" s="3"/>
      <c r="V1" s="3"/>
      <c r="W1" s="3"/>
      <c r="X1" s="3"/>
      <c r="Y1" s="3"/>
      <c r="Z1" s="3"/>
      <c r="AA1" s="3"/>
      <c r="AW1" s="5" t="s">
        <v>2</v>
      </c>
      <c r="AX1" s="6" t="s">
        <v>323</v>
      </c>
      <c r="AY1" s="6"/>
      <c r="AZ1" s="6"/>
      <c r="BA1" s="6"/>
      <c r="BB1" s="6"/>
      <c r="BC1" s="6"/>
      <c r="BD1" s="6"/>
      <c r="BE1" s="6"/>
      <c r="BF1" s="6"/>
      <c r="BG1" s="6"/>
      <c r="BH1" s="6"/>
      <c r="BI1" s="6"/>
      <c r="BJ1" s="6"/>
      <c r="BK1" s="6"/>
      <c r="BL1" s="6"/>
      <c r="BM1" s="6"/>
      <c r="BN1" s="5" t="s">
        <v>4</v>
      </c>
    </row>
    <row r="2" s="7" customFormat="true" ht="20.25" hidden="false" customHeight="true" outlineLevel="0" collapsed="false">
      <c r="N2" s="4"/>
      <c r="Q2" s="4"/>
      <c r="R2" s="4"/>
      <c r="T2" s="5"/>
      <c r="U2" s="5"/>
      <c r="V2" s="5"/>
      <c r="W2" s="5"/>
      <c r="X2" s="5"/>
      <c r="Y2" s="5"/>
      <c r="Z2" s="5"/>
      <c r="AA2" s="5"/>
      <c r="AF2" s="5" t="s">
        <v>5</v>
      </c>
      <c r="AG2" s="8" t="n">
        <v>6</v>
      </c>
      <c r="AH2" s="8"/>
      <c r="AI2" s="5" t="s">
        <v>6</v>
      </c>
      <c r="AJ2" s="9" t="n">
        <f aca="false">IF(AG2=0,"",YEAR(DATE(2018+AG2,1,1)))</f>
        <v>2024</v>
      </c>
      <c r="AK2" s="9"/>
      <c r="AL2" s="7" t="s">
        <v>7</v>
      </c>
      <c r="AM2" s="7" t="s">
        <v>8</v>
      </c>
      <c r="AN2" s="8" t="n">
        <v>4</v>
      </c>
      <c r="AO2" s="8"/>
      <c r="AP2" s="7" t="s">
        <v>9</v>
      </c>
      <c r="AW2" s="5" t="s">
        <v>10</v>
      </c>
      <c r="AX2" s="8" t="s">
        <v>11</v>
      </c>
      <c r="AY2" s="8"/>
      <c r="AZ2" s="8"/>
      <c r="BA2" s="8"/>
      <c r="BB2" s="8"/>
      <c r="BC2" s="8"/>
      <c r="BD2" s="8"/>
      <c r="BE2" s="8"/>
      <c r="BF2" s="8"/>
      <c r="BG2" s="8"/>
      <c r="BH2" s="8"/>
      <c r="BI2" s="8"/>
      <c r="BJ2" s="8"/>
      <c r="BK2" s="8"/>
      <c r="BL2" s="8"/>
      <c r="BM2" s="8"/>
      <c r="BN2" s="5" t="s">
        <v>4</v>
      </c>
      <c r="BO2" s="5"/>
      <c r="BP2" s="5"/>
      <c r="BQ2" s="5"/>
    </row>
    <row r="3" s="7" customFormat="true" ht="20.25" hidden="false" customHeight="true" outlineLevel="0" collapsed="false">
      <c r="N3" s="4"/>
      <c r="Q3" s="4"/>
      <c r="S3" s="5"/>
      <c r="T3" s="5"/>
      <c r="U3" s="5"/>
      <c r="V3" s="5"/>
      <c r="W3" s="5"/>
      <c r="X3" s="5"/>
      <c r="Y3" s="5"/>
      <c r="AG3" s="12"/>
      <c r="AH3" s="12"/>
      <c r="AI3" s="12"/>
      <c r="AJ3" s="13"/>
      <c r="AK3" s="12"/>
      <c r="BH3" s="191" t="s">
        <v>12</v>
      </c>
      <c r="BI3" s="15" t="s">
        <v>13</v>
      </c>
      <c r="BJ3" s="15"/>
      <c r="BK3" s="15"/>
      <c r="BL3" s="15"/>
      <c r="BM3" s="5"/>
    </row>
    <row r="4" s="7" customFormat="true" ht="20.25" hidden="false" customHeight="true" outlineLevel="0" collapsed="false">
      <c r="N4" s="4"/>
      <c r="Q4" s="4"/>
      <c r="S4" s="5"/>
      <c r="T4" s="5"/>
      <c r="U4" s="5"/>
      <c r="V4" s="5"/>
      <c r="W4" s="5"/>
      <c r="X4" s="5"/>
      <c r="Y4" s="5"/>
      <c r="AG4" s="12"/>
      <c r="AH4" s="12"/>
      <c r="AI4" s="12"/>
      <c r="AJ4" s="13"/>
      <c r="AK4" s="12"/>
      <c r="BH4" s="191" t="s">
        <v>14</v>
      </c>
      <c r="BI4" s="15" t="s">
        <v>15</v>
      </c>
      <c r="BJ4" s="15"/>
      <c r="BK4" s="15"/>
      <c r="BL4" s="15"/>
      <c r="BM4" s="5"/>
    </row>
    <row r="5" s="7" customFormat="true" ht="9" hidden="false" customHeight="true" outlineLevel="0" collapsed="false">
      <c r="N5" s="4"/>
      <c r="Q5" s="4"/>
      <c r="S5" s="5"/>
      <c r="T5" s="5"/>
      <c r="U5" s="5"/>
      <c r="V5" s="5"/>
      <c r="W5" s="5"/>
      <c r="X5" s="5"/>
      <c r="Y5" s="5"/>
      <c r="AG5" s="192"/>
      <c r="AH5" s="192"/>
      <c r="AN5" s="2"/>
      <c r="AO5" s="2"/>
      <c r="AP5" s="2"/>
      <c r="AQ5" s="2"/>
      <c r="AR5" s="2"/>
      <c r="AS5" s="2"/>
      <c r="AT5" s="2"/>
      <c r="AU5" s="2"/>
      <c r="AV5" s="2"/>
      <c r="AW5" s="2"/>
      <c r="AX5" s="2"/>
      <c r="AY5" s="2"/>
      <c r="AZ5" s="2"/>
      <c r="BA5" s="2"/>
      <c r="BB5" s="2"/>
      <c r="BC5" s="2"/>
      <c r="BD5" s="2"/>
      <c r="BE5" s="2"/>
      <c r="BF5" s="2"/>
      <c r="BG5" s="2"/>
      <c r="BH5" s="2"/>
      <c r="BI5" s="2"/>
      <c r="BJ5" s="2"/>
      <c r="BK5" s="2"/>
      <c r="BL5" s="24"/>
      <c r="BM5" s="24"/>
    </row>
    <row r="6" s="7" customFormat="true" ht="21" hidden="false" customHeight="true" outlineLevel="0" collapsed="false">
      <c r="B6" s="3"/>
      <c r="C6" s="3"/>
      <c r="D6" s="3"/>
      <c r="E6" s="3"/>
      <c r="F6" s="3"/>
      <c r="G6" s="2"/>
      <c r="H6" s="2"/>
      <c r="I6" s="2"/>
      <c r="J6" s="2"/>
      <c r="K6" s="2"/>
      <c r="L6" s="2"/>
      <c r="M6" s="2"/>
      <c r="N6" s="2"/>
      <c r="O6" s="195"/>
      <c r="P6" s="195"/>
      <c r="Q6" s="195"/>
      <c r="R6" s="194"/>
      <c r="S6" s="195"/>
      <c r="T6" s="195"/>
      <c r="U6" s="195"/>
      <c r="AN6" s="2"/>
      <c r="AO6" s="2"/>
      <c r="AP6" s="2"/>
      <c r="AQ6" s="2"/>
      <c r="AR6" s="2"/>
      <c r="AS6" s="2" t="s">
        <v>16</v>
      </c>
      <c r="AT6" s="2"/>
      <c r="AU6" s="2"/>
      <c r="AV6" s="2"/>
      <c r="AW6" s="2"/>
      <c r="AX6" s="2"/>
      <c r="AY6" s="2"/>
      <c r="BA6" s="191"/>
      <c r="BB6" s="191"/>
      <c r="BC6" s="30"/>
      <c r="BD6" s="2"/>
      <c r="BE6" s="31" t="n">
        <v>40</v>
      </c>
      <c r="BF6" s="31"/>
      <c r="BG6" s="30" t="s">
        <v>17</v>
      </c>
      <c r="BH6" s="2"/>
      <c r="BI6" s="31" t="n">
        <v>160</v>
      </c>
      <c r="BJ6" s="31"/>
      <c r="BK6" s="30" t="s">
        <v>18</v>
      </c>
      <c r="BL6" s="2"/>
      <c r="BM6" s="24"/>
    </row>
    <row r="7" s="7" customFormat="true" ht="5.25" hidden="false" customHeight="true" outlineLevel="0" collapsed="false">
      <c r="B7" s="3"/>
      <c r="C7" s="3"/>
      <c r="D7" s="3"/>
      <c r="E7" s="3"/>
      <c r="F7" s="3"/>
      <c r="G7" s="193"/>
      <c r="H7" s="193"/>
      <c r="I7" s="193"/>
      <c r="J7" s="193"/>
      <c r="K7" s="193"/>
      <c r="L7" s="193"/>
      <c r="M7" s="193"/>
      <c r="N7" s="195"/>
      <c r="O7" s="195"/>
      <c r="P7" s="195"/>
      <c r="Q7" s="194"/>
      <c r="R7" s="195"/>
      <c r="S7" s="195"/>
      <c r="T7" s="195"/>
      <c r="U7" s="195"/>
      <c r="AN7" s="2"/>
      <c r="AO7" s="2"/>
      <c r="AP7" s="2"/>
      <c r="AQ7" s="2"/>
      <c r="AR7" s="2"/>
      <c r="AS7" s="2"/>
      <c r="AT7" s="2"/>
      <c r="AU7" s="2"/>
      <c r="AV7" s="2"/>
      <c r="AW7" s="2"/>
      <c r="AX7" s="2"/>
      <c r="AY7" s="2"/>
      <c r="AZ7" s="2"/>
      <c r="BA7" s="2"/>
      <c r="BB7" s="2"/>
      <c r="BC7" s="2"/>
      <c r="BD7" s="2"/>
      <c r="BE7" s="2"/>
      <c r="BF7" s="2"/>
      <c r="BG7" s="2"/>
      <c r="BH7" s="2"/>
      <c r="BI7" s="2"/>
      <c r="BJ7" s="2"/>
      <c r="BK7" s="2"/>
      <c r="BL7" s="24"/>
      <c r="BM7" s="24"/>
    </row>
    <row r="8" s="7" customFormat="true" ht="21" hidden="false" customHeight="true" outlineLevel="0" collapsed="false">
      <c r="B8" s="198"/>
      <c r="C8" s="198"/>
      <c r="D8" s="198"/>
      <c r="E8" s="198"/>
      <c r="F8" s="198"/>
      <c r="G8" s="194"/>
      <c r="H8" s="194"/>
      <c r="I8" s="194"/>
      <c r="J8" s="194"/>
      <c r="K8" s="194"/>
      <c r="L8" s="194"/>
      <c r="M8" s="194"/>
      <c r="N8" s="195"/>
      <c r="O8" s="195"/>
      <c r="P8" s="195"/>
      <c r="Q8" s="194"/>
      <c r="R8" s="195"/>
      <c r="S8" s="195"/>
      <c r="T8" s="195"/>
      <c r="U8" s="195"/>
      <c r="AN8" s="200"/>
      <c r="AO8" s="200"/>
      <c r="AP8" s="200"/>
      <c r="AQ8" s="2"/>
      <c r="AR8" s="24"/>
      <c r="AS8" s="199"/>
      <c r="AT8" s="199"/>
      <c r="AU8" s="3"/>
      <c r="AV8" s="191"/>
      <c r="AW8" s="191"/>
      <c r="AX8" s="191"/>
      <c r="AY8" s="201"/>
      <c r="AZ8" s="201"/>
      <c r="BA8" s="2"/>
      <c r="BB8" s="191"/>
      <c r="BC8" s="191"/>
      <c r="BD8" s="194"/>
      <c r="BE8" s="2"/>
      <c r="BF8" s="2" t="s">
        <v>19</v>
      </c>
      <c r="BG8" s="2"/>
      <c r="BH8" s="2"/>
      <c r="BI8" s="203" t="n">
        <f aca="false">DAY(EOMONTH(DATE(AJ2,AN2,1),0))</f>
        <v>30</v>
      </c>
      <c r="BJ8" s="203"/>
      <c r="BK8" s="2" t="s">
        <v>20</v>
      </c>
      <c r="BL8" s="2"/>
      <c r="BM8" s="2"/>
      <c r="BQ8" s="5"/>
      <c r="BR8" s="5"/>
      <c r="BS8" s="5"/>
    </row>
    <row r="9" s="7" customFormat="true" ht="5.25" hidden="false" customHeight="true" outlineLevel="0" collapsed="false">
      <c r="B9" s="198"/>
      <c r="C9" s="198"/>
      <c r="D9" s="198"/>
      <c r="E9" s="198"/>
      <c r="F9" s="198"/>
      <c r="G9" s="194"/>
      <c r="H9" s="194"/>
      <c r="I9" s="194"/>
      <c r="J9" s="194"/>
      <c r="K9" s="194"/>
      <c r="L9" s="194"/>
      <c r="M9" s="194"/>
      <c r="N9" s="195"/>
      <c r="O9" s="195"/>
      <c r="P9" s="195"/>
      <c r="Q9" s="194"/>
      <c r="R9" s="195"/>
      <c r="S9" s="195"/>
      <c r="T9" s="195"/>
      <c r="U9" s="195"/>
      <c r="AN9" s="200"/>
      <c r="AO9" s="200"/>
      <c r="AP9" s="200"/>
      <c r="AQ9" s="2"/>
      <c r="AR9" s="24"/>
      <c r="AS9" s="199"/>
      <c r="AT9" s="199"/>
      <c r="AU9" s="3"/>
      <c r="AV9" s="191"/>
      <c r="AW9" s="191"/>
      <c r="AX9" s="191"/>
      <c r="AY9" s="201"/>
      <c r="AZ9" s="201"/>
      <c r="BA9" s="2"/>
      <c r="BB9" s="191"/>
      <c r="BC9" s="191"/>
      <c r="BD9" s="194"/>
      <c r="BE9" s="2"/>
      <c r="BF9" s="2"/>
      <c r="BG9" s="2"/>
      <c r="BH9" s="2"/>
      <c r="BI9" s="194"/>
      <c r="BJ9" s="194"/>
      <c r="BK9" s="2"/>
      <c r="BL9" s="2"/>
      <c r="BM9" s="2"/>
      <c r="BQ9" s="5"/>
      <c r="BR9" s="5"/>
      <c r="BS9" s="5"/>
    </row>
    <row r="10" s="7" customFormat="true" ht="21" hidden="false" customHeight="true" outlineLevel="0" collapsed="false">
      <c r="B10" s="198"/>
      <c r="C10" s="198"/>
      <c r="D10" s="198"/>
      <c r="E10" s="198"/>
      <c r="F10" s="198"/>
      <c r="G10" s="194"/>
      <c r="H10" s="194"/>
      <c r="I10" s="194"/>
      <c r="J10" s="194"/>
      <c r="K10" s="194"/>
      <c r="L10" s="194"/>
      <c r="M10" s="194"/>
      <c r="N10" s="195"/>
      <c r="O10" s="195"/>
      <c r="P10" s="195"/>
      <c r="Q10" s="194"/>
      <c r="R10" s="195"/>
      <c r="S10" s="195"/>
      <c r="T10" s="195"/>
      <c r="U10" s="195"/>
      <c r="AN10" s="200"/>
      <c r="AO10" s="200"/>
      <c r="AP10" s="200"/>
      <c r="AQ10" s="2"/>
      <c r="AR10" s="24"/>
      <c r="AS10" s="199"/>
      <c r="AT10" s="199"/>
      <c r="AU10" s="2" t="s">
        <v>317</v>
      </c>
      <c r="AV10" s="191"/>
      <c r="AW10" s="2"/>
      <c r="AX10" s="2"/>
      <c r="AY10" s="2"/>
      <c r="AZ10" s="2"/>
      <c r="BA10" s="2"/>
      <c r="BB10" s="193"/>
      <c r="BC10" s="193"/>
      <c r="BD10" s="193"/>
      <c r="BE10" s="2"/>
      <c r="BF10" s="2"/>
      <c r="BG10" s="24" t="s">
        <v>192</v>
      </c>
      <c r="BH10" s="2"/>
      <c r="BI10" s="31"/>
      <c r="BJ10" s="31"/>
      <c r="BK10" s="30" t="s">
        <v>193</v>
      </c>
      <c r="BL10" s="2"/>
      <c r="BM10" s="2"/>
      <c r="BQ10" s="5"/>
      <c r="BR10" s="5"/>
      <c r="BS10" s="5"/>
    </row>
    <row r="11" customFormat="false" ht="5.25" hidden="false" customHeight="true" outlineLevel="0" collapsed="false">
      <c r="G11" s="42"/>
      <c r="H11" s="42"/>
      <c r="I11" s="42"/>
      <c r="J11" s="42"/>
      <c r="K11" s="42"/>
      <c r="L11" s="42"/>
      <c r="M11" s="42"/>
      <c r="N11" s="42"/>
      <c r="AG11" s="42"/>
      <c r="AX11" s="42"/>
      <c r="BO11" s="43"/>
      <c r="BP11" s="43"/>
      <c r="BQ11" s="43"/>
    </row>
    <row r="12" customFormat="false" ht="21" hidden="false" customHeight="true" outlineLevel="0" collapsed="false">
      <c r="B12" s="44" t="s">
        <v>21</v>
      </c>
      <c r="C12" s="498" t="s">
        <v>324</v>
      </c>
      <c r="D12" s="55" t="s">
        <v>325</v>
      </c>
      <c r="E12" s="55"/>
      <c r="F12" s="55"/>
      <c r="G12" s="45" t="s">
        <v>241</v>
      </c>
      <c r="H12" s="45"/>
      <c r="I12" s="46"/>
      <c r="J12" s="47"/>
      <c r="K12" s="46"/>
      <c r="L12" s="47"/>
      <c r="M12" s="48" t="s">
        <v>242</v>
      </c>
      <c r="N12" s="48"/>
      <c r="O12" s="49" t="s">
        <v>243</v>
      </c>
      <c r="P12" s="49"/>
      <c r="Q12" s="49"/>
      <c r="R12" s="49"/>
      <c r="S12" s="49" t="s">
        <v>244</v>
      </c>
      <c r="T12" s="49"/>
      <c r="U12" s="49"/>
      <c r="V12" s="49"/>
      <c r="W12" s="49"/>
      <c r="X12" s="50"/>
      <c r="Y12" s="50"/>
      <c r="Z12" s="51"/>
      <c r="AA12" s="52" t="s">
        <v>245</v>
      </c>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3" t="str">
        <f aca="false">IF(BI3="４週","(12)1～4週目の勤務時間数合計","(12)1か月の勤務時間数　合計")</f>
        <v>(12)1～4週目の勤務時間数合計</v>
      </c>
      <c r="BG12" s="53"/>
      <c r="BH12" s="54" t="s">
        <v>246</v>
      </c>
      <c r="BI12" s="54"/>
      <c r="BJ12" s="55" t="s">
        <v>247</v>
      </c>
      <c r="BK12" s="55"/>
      <c r="BL12" s="55"/>
      <c r="BM12" s="55"/>
      <c r="BN12" s="55"/>
    </row>
    <row r="13" customFormat="false" ht="20.25" hidden="false" customHeight="true" outlineLevel="0" collapsed="false">
      <c r="B13" s="44"/>
      <c r="C13" s="498"/>
      <c r="D13" s="55"/>
      <c r="E13" s="55"/>
      <c r="F13" s="55"/>
      <c r="G13" s="45"/>
      <c r="H13" s="45"/>
      <c r="I13" s="56"/>
      <c r="J13" s="57"/>
      <c r="K13" s="56"/>
      <c r="L13" s="57"/>
      <c r="M13" s="48"/>
      <c r="N13" s="48"/>
      <c r="O13" s="49"/>
      <c r="P13" s="49"/>
      <c r="Q13" s="49"/>
      <c r="R13" s="49"/>
      <c r="S13" s="49"/>
      <c r="T13" s="49"/>
      <c r="U13" s="49"/>
      <c r="V13" s="49"/>
      <c r="W13" s="49"/>
      <c r="X13" s="438"/>
      <c r="Y13" s="438"/>
      <c r="Z13" s="59"/>
      <c r="AA13" s="60" t="s">
        <v>29</v>
      </c>
      <c r="AB13" s="60"/>
      <c r="AC13" s="60"/>
      <c r="AD13" s="60"/>
      <c r="AE13" s="60"/>
      <c r="AF13" s="60"/>
      <c r="AG13" s="60"/>
      <c r="AH13" s="61" t="s">
        <v>30</v>
      </c>
      <c r="AI13" s="61"/>
      <c r="AJ13" s="61"/>
      <c r="AK13" s="61"/>
      <c r="AL13" s="61"/>
      <c r="AM13" s="61"/>
      <c r="AN13" s="61"/>
      <c r="AO13" s="61" t="s">
        <v>31</v>
      </c>
      <c r="AP13" s="61"/>
      <c r="AQ13" s="61"/>
      <c r="AR13" s="61"/>
      <c r="AS13" s="61"/>
      <c r="AT13" s="61"/>
      <c r="AU13" s="61"/>
      <c r="AV13" s="61" t="s">
        <v>32</v>
      </c>
      <c r="AW13" s="61"/>
      <c r="AX13" s="61"/>
      <c r="AY13" s="61"/>
      <c r="AZ13" s="61"/>
      <c r="BA13" s="61"/>
      <c r="BB13" s="61"/>
      <c r="BC13" s="62" t="s">
        <v>33</v>
      </c>
      <c r="BD13" s="62"/>
      <c r="BE13" s="62"/>
      <c r="BF13" s="53"/>
      <c r="BG13" s="53"/>
      <c r="BH13" s="54"/>
      <c r="BI13" s="54"/>
      <c r="BJ13" s="55"/>
      <c r="BK13" s="55"/>
      <c r="BL13" s="55"/>
      <c r="BM13" s="55"/>
      <c r="BN13" s="55"/>
    </row>
    <row r="14" customFormat="false" ht="20.25" hidden="false" customHeight="true" outlineLevel="0" collapsed="false">
      <c r="B14" s="44"/>
      <c r="C14" s="498"/>
      <c r="D14" s="55"/>
      <c r="E14" s="55"/>
      <c r="F14" s="55"/>
      <c r="G14" s="45"/>
      <c r="H14" s="45"/>
      <c r="I14" s="56"/>
      <c r="J14" s="57"/>
      <c r="K14" s="56"/>
      <c r="L14" s="57"/>
      <c r="M14" s="48"/>
      <c r="N14" s="48"/>
      <c r="O14" s="49"/>
      <c r="P14" s="49"/>
      <c r="Q14" s="49"/>
      <c r="R14" s="49"/>
      <c r="S14" s="49"/>
      <c r="T14" s="49"/>
      <c r="U14" s="49"/>
      <c r="V14" s="49"/>
      <c r="W14" s="49"/>
      <c r="X14" s="438"/>
      <c r="Y14" s="438"/>
      <c r="Z14" s="59"/>
      <c r="AA14" s="63" t="n">
        <v>1</v>
      </c>
      <c r="AB14" s="64" t="n">
        <v>2</v>
      </c>
      <c r="AC14" s="64" t="n">
        <v>3</v>
      </c>
      <c r="AD14" s="64" t="n">
        <v>4</v>
      </c>
      <c r="AE14" s="64" t="n">
        <v>5</v>
      </c>
      <c r="AF14" s="64" t="n">
        <v>6</v>
      </c>
      <c r="AG14" s="65" t="n">
        <v>7</v>
      </c>
      <c r="AH14" s="66" t="n">
        <v>8</v>
      </c>
      <c r="AI14" s="64" t="n">
        <v>9</v>
      </c>
      <c r="AJ14" s="64" t="n">
        <v>10</v>
      </c>
      <c r="AK14" s="64" t="n">
        <v>11</v>
      </c>
      <c r="AL14" s="64" t="n">
        <v>12</v>
      </c>
      <c r="AM14" s="64" t="n">
        <v>13</v>
      </c>
      <c r="AN14" s="65" t="n">
        <v>14</v>
      </c>
      <c r="AO14" s="63" t="n">
        <v>15</v>
      </c>
      <c r="AP14" s="64" t="n">
        <v>16</v>
      </c>
      <c r="AQ14" s="64" t="n">
        <v>17</v>
      </c>
      <c r="AR14" s="64" t="n">
        <v>18</v>
      </c>
      <c r="AS14" s="64" t="n">
        <v>19</v>
      </c>
      <c r="AT14" s="64" t="n">
        <v>20</v>
      </c>
      <c r="AU14" s="65" t="n">
        <v>21</v>
      </c>
      <c r="AV14" s="66" t="n">
        <v>22</v>
      </c>
      <c r="AW14" s="64" t="n">
        <v>23</v>
      </c>
      <c r="AX14" s="64" t="n">
        <v>24</v>
      </c>
      <c r="AY14" s="64" t="n">
        <v>25</v>
      </c>
      <c r="AZ14" s="64" t="n">
        <v>26</v>
      </c>
      <c r="BA14" s="64" t="n">
        <v>27</v>
      </c>
      <c r="BB14" s="65" t="n">
        <v>28</v>
      </c>
      <c r="BC14" s="66" t="str">
        <f aca="false">IF($BI$3="実績",IF(DAY(DATE($AJ$2,$AN$2,29))=29,29,""),"")</f>
        <v/>
      </c>
      <c r="BD14" s="64" t="str">
        <f aca="false">IF($BI$3="実績",IF(DAY(DATE($AJ$2,$AN$2,30))=30,30,""),"")</f>
        <v/>
      </c>
      <c r="BE14" s="65" t="str">
        <f aca="false">IF($BI$3="実績",IF(DAY(DATE($AJ$2,$AN$2,31))=31,31,""),"")</f>
        <v/>
      </c>
      <c r="BF14" s="53"/>
      <c r="BG14" s="53"/>
      <c r="BH14" s="54"/>
      <c r="BI14" s="54"/>
      <c r="BJ14" s="55"/>
      <c r="BK14" s="55"/>
      <c r="BL14" s="55"/>
      <c r="BM14" s="55"/>
      <c r="BN14" s="55"/>
    </row>
    <row r="15" customFormat="false" ht="20.25" hidden="true" customHeight="true" outlineLevel="0" collapsed="false">
      <c r="B15" s="44"/>
      <c r="C15" s="498"/>
      <c r="D15" s="55"/>
      <c r="E15" s="55"/>
      <c r="F15" s="55"/>
      <c r="G15" s="45"/>
      <c r="H15" s="45"/>
      <c r="I15" s="56"/>
      <c r="J15" s="57"/>
      <c r="K15" s="56"/>
      <c r="L15" s="57"/>
      <c r="M15" s="48"/>
      <c r="N15" s="48"/>
      <c r="O15" s="49"/>
      <c r="P15" s="49"/>
      <c r="Q15" s="49"/>
      <c r="R15" s="49"/>
      <c r="S15" s="49"/>
      <c r="T15" s="49"/>
      <c r="U15" s="49"/>
      <c r="V15" s="49"/>
      <c r="W15" s="49"/>
      <c r="X15" s="438"/>
      <c r="Y15" s="438"/>
      <c r="Z15" s="59"/>
      <c r="AA15" s="63" t="n">
        <f aca="false">WEEKDAY(DATE($AJ$2,$AN$2,1))</f>
        <v>2</v>
      </c>
      <c r="AB15" s="64" t="n">
        <f aca="false">WEEKDAY(DATE($AJ$2,$AN$2,2))</f>
        <v>3</v>
      </c>
      <c r="AC15" s="64" t="n">
        <f aca="false">WEEKDAY(DATE($AJ$2,$AN$2,3))</f>
        <v>4</v>
      </c>
      <c r="AD15" s="64" t="n">
        <f aca="false">WEEKDAY(DATE($AJ$2,$AN$2,4))</f>
        <v>5</v>
      </c>
      <c r="AE15" s="64" t="n">
        <f aca="false">WEEKDAY(DATE($AJ$2,$AN$2,5))</f>
        <v>6</v>
      </c>
      <c r="AF15" s="64" t="n">
        <f aca="false">WEEKDAY(DATE($AJ$2,$AN$2,6))</f>
        <v>7</v>
      </c>
      <c r="AG15" s="65" t="n">
        <f aca="false">WEEKDAY(DATE($AJ$2,$AN$2,7))</f>
        <v>1</v>
      </c>
      <c r="AH15" s="66" t="n">
        <f aca="false">WEEKDAY(DATE($AJ$2,$AN$2,8))</f>
        <v>2</v>
      </c>
      <c r="AI15" s="64" t="n">
        <f aca="false">WEEKDAY(DATE($AJ$2,$AN$2,9))</f>
        <v>3</v>
      </c>
      <c r="AJ15" s="64" t="n">
        <f aca="false">WEEKDAY(DATE($AJ$2,$AN$2,10))</f>
        <v>4</v>
      </c>
      <c r="AK15" s="64" t="n">
        <f aca="false">WEEKDAY(DATE($AJ$2,$AN$2,11))</f>
        <v>5</v>
      </c>
      <c r="AL15" s="64" t="n">
        <f aca="false">WEEKDAY(DATE($AJ$2,$AN$2,12))</f>
        <v>6</v>
      </c>
      <c r="AM15" s="64" t="n">
        <f aca="false">WEEKDAY(DATE($AJ$2,$AN$2,13))</f>
        <v>7</v>
      </c>
      <c r="AN15" s="65" t="n">
        <f aca="false">WEEKDAY(DATE($AJ$2,$AN$2,14))</f>
        <v>1</v>
      </c>
      <c r="AO15" s="66" t="n">
        <f aca="false">WEEKDAY(DATE($AJ$2,$AN$2,15))</f>
        <v>2</v>
      </c>
      <c r="AP15" s="64" t="n">
        <f aca="false">WEEKDAY(DATE($AJ$2,$AN$2,16))</f>
        <v>3</v>
      </c>
      <c r="AQ15" s="64" t="n">
        <f aca="false">WEEKDAY(DATE($AJ$2,$AN$2,17))</f>
        <v>4</v>
      </c>
      <c r="AR15" s="64" t="n">
        <f aca="false">WEEKDAY(DATE($AJ$2,$AN$2,18))</f>
        <v>5</v>
      </c>
      <c r="AS15" s="64" t="n">
        <f aca="false">WEEKDAY(DATE($AJ$2,$AN$2,19))</f>
        <v>6</v>
      </c>
      <c r="AT15" s="64" t="n">
        <f aca="false">WEEKDAY(DATE($AJ$2,$AN$2,20))</f>
        <v>7</v>
      </c>
      <c r="AU15" s="65" t="n">
        <f aca="false">WEEKDAY(DATE($AJ$2,$AN$2,21))</f>
        <v>1</v>
      </c>
      <c r="AV15" s="66" t="n">
        <f aca="false">WEEKDAY(DATE($AJ$2,$AN$2,22))</f>
        <v>2</v>
      </c>
      <c r="AW15" s="64" t="n">
        <f aca="false">WEEKDAY(DATE($AJ$2,$AN$2,23))</f>
        <v>3</v>
      </c>
      <c r="AX15" s="64" t="n">
        <f aca="false">WEEKDAY(DATE($AJ$2,$AN$2,24))</f>
        <v>4</v>
      </c>
      <c r="AY15" s="64" t="n">
        <f aca="false">WEEKDAY(DATE($AJ$2,$AN$2,25))</f>
        <v>5</v>
      </c>
      <c r="AZ15" s="64" t="n">
        <f aca="false">WEEKDAY(DATE($AJ$2,$AN$2,26))</f>
        <v>6</v>
      </c>
      <c r="BA15" s="64" t="n">
        <f aca="false">WEEKDAY(DATE($AJ$2,$AN$2,27))</f>
        <v>7</v>
      </c>
      <c r="BB15" s="65" t="n">
        <f aca="false">WEEKDAY(DATE($AJ$2,$AN$2,28))</f>
        <v>1</v>
      </c>
      <c r="BC15" s="66" t="n">
        <f aca="false">IF(BC14=29,WEEKDAY(DATE($AJ$2,$AN$2,29)),0)</f>
        <v>0</v>
      </c>
      <c r="BD15" s="64" t="n">
        <f aca="false">IF(BD14=30,WEEKDAY(DATE($AJ$2,$AN$2,30)),0)</f>
        <v>0</v>
      </c>
      <c r="BE15" s="65" t="n">
        <f aca="false">IF(BE14=31,WEEKDAY(DATE($AJ$2,$AN$2,31)),0)</f>
        <v>0</v>
      </c>
      <c r="BF15" s="53"/>
      <c r="BG15" s="53"/>
      <c r="BH15" s="54"/>
      <c r="BI15" s="54"/>
      <c r="BJ15" s="55"/>
      <c r="BK15" s="55"/>
      <c r="BL15" s="55"/>
      <c r="BM15" s="55"/>
      <c r="BN15" s="55"/>
    </row>
    <row r="16" customFormat="false" ht="20.25" hidden="false" customHeight="true" outlineLevel="0" collapsed="false">
      <c r="B16" s="44"/>
      <c r="C16" s="498"/>
      <c r="D16" s="55"/>
      <c r="E16" s="55"/>
      <c r="F16" s="55"/>
      <c r="G16" s="45"/>
      <c r="H16" s="45"/>
      <c r="I16" s="67"/>
      <c r="J16" s="68"/>
      <c r="K16" s="67"/>
      <c r="L16" s="68"/>
      <c r="M16" s="48"/>
      <c r="N16" s="48"/>
      <c r="O16" s="49"/>
      <c r="P16" s="49"/>
      <c r="Q16" s="49"/>
      <c r="R16" s="49"/>
      <c r="S16" s="49"/>
      <c r="T16" s="49"/>
      <c r="U16" s="49"/>
      <c r="V16" s="49"/>
      <c r="W16" s="49"/>
      <c r="X16" s="69"/>
      <c r="Y16" s="69"/>
      <c r="Z16" s="70"/>
      <c r="AA16" s="71" t="str">
        <f aca="false">IF(AA15=1,"日",IF(AA15=2,"月",IF(AA15=3,"火",IF(AA15=4,"水",IF(AA15=5,"木",IF(AA15=6,"金","土"))))))</f>
        <v>月</v>
      </c>
      <c r="AB16" s="72" t="str">
        <f aca="false">IF(AB15=1,"日",IF(AB15=2,"月",IF(AB15=3,"火",IF(AB15=4,"水",IF(AB15=5,"木",IF(AB15=6,"金","土"))))))</f>
        <v>火</v>
      </c>
      <c r="AC16" s="72" t="str">
        <f aca="false">IF(AC15=1,"日",IF(AC15=2,"月",IF(AC15=3,"火",IF(AC15=4,"水",IF(AC15=5,"木",IF(AC15=6,"金","土"))))))</f>
        <v>水</v>
      </c>
      <c r="AD16" s="72" t="str">
        <f aca="false">IF(AD15=1,"日",IF(AD15=2,"月",IF(AD15=3,"火",IF(AD15=4,"水",IF(AD15=5,"木",IF(AD15=6,"金","土"))))))</f>
        <v>木</v>
      </c>
      <c r="AE16" s="72" t="str">
        <f aca="false">IF(AE15=1,"日",IF(AE15=2,"月",IF(AE15=3,"火",IF(AE15=4,"水",IF(AE15=5,"木",IF(AE15=6,"金","土"))))))</f>
        <v>金</v>
      </c>
      <c r="AF16" s="72" t="str">
        <f aca="false">IF(AF15=1,"日",IF(AF15=2,"月",IF(AF15=3,"火",IF(AF15=4,"水",IF(AF15=5,"木",IF(AF15=6,"金","土"))))))</f>
        <v>土</v>
      </c>
      <c r="AG16" s="73" t="str">
        <f aca="false">IF(AG15=1,"日",IF(AG15=2,"月",IF(AG15=3,"火",IF(AG15=4,"水",IF(AG15=5,"木",IF(AG15=6,"金","土"))))))</f>
        <v>日</v>
      </c>
      <c r="AH16" s="74" t="str">
        <f aca="false">IF(AH15=1,"日",IF(AH15=2,"月",IF(AH15=3,"火",IF(AH15=4,"水",IF(AH15=5,"木",IF(AH15=6,"金","土"))))))</f>
        <v>月</v>
      </c>
      <c r="AI16" s="72" t="str">
        <f aca="false">IF(AI15=1,"日",IF(AI15=2,"月",IF(AI15=3,"火",IF(AI15=4,"水",IF(AI15=5,"木",IF(AI15=6,"金","土"))))))</f>
        <v>火</v>
      </c>
      <c r="AJ16" s="72" t="str">
        <f aca="false">IF(AJ15=1,"日",IF(AJ15=2,"月",IF(AJ15=3,"火",IF(AJ15=4,"水",IF(AJ15=5,"木",IF(AJ15=6,"金","土"))))))</f>
        <v>水</v>
      </c>
      <c r="AK16" s="72" t="str">
        <f aca="false">IF(AK15=1,"日",IF(AK15=2,"月",IF(AK15=3,"火",IF(AK15=4,"水",IF(AK15=5,"木",IF(AK15=6,"金","土"))))))</f>
        <v>木</v>
      </c>
      <c r="AL16" s="72" t="str">
        <f aca="false">IF(AL15=1,"日",IF(AL15=2,"月",IF(AL15=3,"火",IF(AL15=4,"水",IF(AL15=5,"木",IF(AL15=6,"金","土"))))))</f>
        <v>金</v>
      </c>
      <c r="AM16" s="72" t="str">
        <f aca="false">IF(AM15=1,"日",IF(AM15=2,"月",IF(AM15=3,"火",IF(AM15=4,"水",IF(AM15=5,"木",IF(AM15=6,"金","土"))))))</f>
        <v>土</v>
      </c>
      <c r="AN16" s="73" t="str">
        <f aca="false">IF(AN15=1,"日",IF(AN15=2,"月",IF(AN15=3,"火",IF(AN15=4,"水",IF(AN15=5,"木",IF(AN15=6,"金","土"))))))</f>
        <v>日</v>
      </c>
      <c r="AO16" s="74" t="str">
        <f aca="false">IF(AO15=1,"日",IF(AO15=2,"月",IF(AO15=3,"火",IF(AO15=4,"水",IF(AO15=5,"木",IF(AO15=6,"金","土"))))))</f>
        <v>月</v>
      </c>
      <c r="AP16" s="72" t="str">
        <f aca="false">IF(AP15=1,"日",IF(AP15=2,"月",IF(AP15=3,"火",IF(AP15=4,"水",IF(AP15=5,"木",IF(AP15=6,"金","土"))))))</f>
        <v>火</v>
      </c>
      <c r="AQ16" s="72" t="str">
        <f aca="false">IF(AQ15=1,"日",IF(AQ15=2,"月",IF(AQ15=3,"火",IF(AQ15=4,"水",IF(AQ15=5,"木",IF(AQ15=6,"金","土"))))))</f>
        <v>水</v>
      </c>
      <c r="AR16" s="72" t="str">
        <f aca="false">IF(AR15=1,"日",IF(AR15=2,"月",IF(AR15=3,"火",IF(AR15=4,"水",IF(AR15=5,"木",IF(AR15=6,"金","土"))))))</f>
        <v>木</v>
      </c>
      <c r="AS16" s="72" t="str">
        <f aca="false">IF(AS15=1,"日",IF(AS15=2,"月",IF(AS15=3,"火",IF(AS15=4,"水",IF(AS15=5,"木",IF(AS15=6,"金","土"))))))</f>
        <v>金</v>
      </c>
      <c r="AT16" s="72" t="str">
        <f aca="false">IF(AT15=1,"日",IF(AT15=2,"月",IF(AT15=3,"火",IF(AT15=4,"水",IF(AT15=5,"木",IF(AT15=6,"金","土"))))))</f>
        <v>土</v>
      </c>
      <c r="AU16" s="73" t="str">
        <f aca="false">IF(AU15=1,"日",IF(AU15=2,"月",IF(AU15=3,"火",IF(AU15=4,"水",IF(AU15=5,"木",IF(AU15=6,"金","土"))))))</f>
        <v>日</v>
      </c>
      <c r="AV16" s="74" t="str">
        <f aca="false">IF(AV15=1,"日",IF(AV15=2,"月",IF(AV15=3,"火",IF(AV15=4,"水",IF(AV15=5,"木",IF(AV15=6,"金","土"))))))</f>
        <v>月</v>
      </c>
      <c r="AW16" s="72" t="str">
        <f aca="false">IF(AW15=1,"日",IF(AW15=2,"月",IF(AW15=3,"火",IF(AW15=4,"水",IF(AW15=5,"木",IF(AW15=6,"金","土"))))))</f>
        <v>火</v>
      </c>
      <c r="AX16" s="72" t="str">
        <f aca="false">IF(AX15=1,"日",IF(AX15=2,"月",IF(AX15=3,"火",IF(AX15=4,"水",IF(AX15=5,"木",IF(AX15=6,"金","土"))))))</f>
        <v>水</v>
      </c>
      <c r="AY16" s="72" t="str">
        <f aca="false">IF(AY15=1,"日",IF(AY15=2,"月",IF(AY15=3,"火",IF(AY15=4,"水",IF(AY15=5,"木",IF(AY15=6,"金","土"))))))</f>
        <v>木</v>
      </c>
      <c r="AZ16" s="72" t="str">
        <f aca="false">IF(AZ15=1,"日",IF(AZ15=2,"月",IF(AZ15=3,"火",IF(AZ15=4,"水",IF(AZ15=5,"木",IF(AZ15=6,"金","土"))))))</f>
        <v>金</v>
      </c>
      <c r="BA16" s="72" t="str">
        <f aca="false">IF(BA15=1,"日",IF(BA15=2,"月",IF(BA15=3,"火",IF(BA15=4,"水",IF(BA15=5,"木",IF(BA15=6,"金","土"))))))</f>
        <v>土</v>
      </c>
      <c r="BB16" s="73" t="str">
        <f aca="false">IF(BB15=1,"日",IF(BB15=2,"月",IF(BB15=3,"火",IF(BB15=4,"水",IF(BB15=5,"木",IF(BB15=6,"金","土"))))))</f>
        <v>日</v>
      </c>
      <c r="BC16" s="72" t="str">
        <f aca="false">IF(BC15=1,"日",IF(BC15=2,"月",IF(BC15=3,"火",IF(BC15=4,"水",IF(BC15=5,"木",IF(BC15=6,"金",IF(BC15=0,"","土")))))))</f>
        <v/>
      </c>
      <c r="BD16" s="72" t="str">
        <f aca="false">IF(BD15=1,"日",IF(BD15=2,"月",IF(BD15=3,"火",IF(BD15=4,"水",IF(BD15=5,"木",IF(BD15=6,"金",IF(BD15=0,"","土")))))))</f>
        <v/>
      </c>
      <c r="BE16" s="72" t="str">
        <f aca="false">IF(BE15=1,"日",IF(BE15=2,"月",IF(BE15=3,"火",IF(BE15=4,"水",IF(BE15=5,"木",IF(BE15=6,"金",IF(BE15=0,"","土")))))))</f>
        <v/>
      </c>
      <c r="BF16" s="53"/>
      <c r="BG16" s="53"/>
      <c r="BH16" s="54"/>
      <c r="BI16" s="54"/>
      <c r="BJ16" s="55"/>
      <c r="BK16" s="55"/>
      <c r="BL16" s="55"/>
      <c r="BM16" s="55"/>
      <c r="BN16" s="55"/>
    </row>
    <row r="17" customFormat="false" ht="20.25" hidden="false" customHeight="true" outlineLevel="0" collapsed="false">
      <c r="B17" s="75" t="n">
        <f aca="false">B15+1</f>
        <v>1</v>
      </c>
      <c r="C17" s="499"/>
      <c r="D17" s="499"/>
      <c r="E17" s="499"/>
      <c r="F17" s="499"/>
      <c r="G17" s="76"/>
      <c r="H17" s="76"/>
      <c r="I17" s="439"/>
      <c r="J17" s="440"/>
      <c r="K17" s="439"/>
      <c r="L17" s="440"/>
      <c r="M17" s="79"/>
      <c r="N17" s="79"/>
      <c r="O17" s="80"/>
      <c r="P17" s="80"/>
      <c r="Q17" s="80"/>
      <c r="R17" s="80"/>
      <c r="S17" s="81"/>
      <c r="T17" s="81"/>
      <c r="U17" s="81"/>
      <c r="V17" s="81"/>
      <c r="W17" s="81"/>
      <c r="X17" s="441" t="s">
        <v>34</v>
      </c>
      <c r="Y17" s="442"/>
      <c r="Z17" s="443"/>
      <c r="AA17" s="85"/>
      <c r="AB17" s="86"/>
      <c r="AC17" s="86"/>
      <c r="AD17" s="86"/>
      <c r="AE17" s="86"/>
      <c r="AF17" s="86"/>
      <c r="AG17" s="87"/>
      <c r="AH17" s="85"/>
      <c r="AI17" s="86"/>
      <c r="AJ17" s="86"/>
      <c r="AK17" s="86"/>
      <c r="AL17" s="86"/>
      <c r="AM17" s="86"/>
      <c r="AN17" s="87"/>
      <c r="AO17" s="85"/>
      <c r="AP17" s="86"/>
      <c r="AQ17" s="86"/>
      <c r="AR17" s="86"/>
      <c r="AS17" s="86"/>
      <c r="AT17" s="86"/>
      <c r="AU17" s="87"/>
      <c r="AV17" s="85"/>
      <c r="AW17" s="86"/>
      <c r="AX17" s="86"/>
      <c r="AY17" s="86"/>
      <c r="AZ17" s="86"/>
      <c r="BA17" s="86"/>
      <c r="BB17" s="87"/>
      <c r="BC17" s="85"/>
      <c r="BD17" s="86"/>
      <c r="BE17" s="86"/>
      <c r="BF17" s="88"/>
      <c r="BG17" s="88"/>
      <c r="BH17" s="89"/>
      <c r="BI17" s="89"/>
      <c r="BJ17" s="90"/>
      <c r="BK17" s="90"/>
      <c r="BL17" s="90"/>
      <c r="BM17" s="90"/>
      <c r="BN17" s="90"/>
    </row>
    <row r="18" customFormat="false" ht="20.25" hidden="false" customHeight="true" outlineLevel="0" collapsed="false">
      <c r="B18" s="75"/>
      <c r="C18" s="499"/>
      <c r="D18" s="499"/>
      <c r="E18" s="499"/>
      <c r="F18" s="499"/>
      <c r="G18" s="76"/>
      <c r="H18" s="76"/>
      <c r="I18" s="444"/>
      <c r="J18" s="445" t="n">
        <f aca="false">G17</f>
        <v>0</v>
      </c>
      <c r="K18" s="444"/>
      <c r="L18" s="445" t="n">
        <f aca="false">M17</f>
        <v>0</v>
      </c>
      <c r="M18" s="79"/>
      <c r="N18" s="79"/>
      <c r="O18" s="80"/>
      <c r="P18" s="80"/>
      <c r="Q18" s="80"/>
      <c r="R18" s="80"/>
      <c r="S18" s="81"/>
      <c r="T18" s="81"/>
      <c r="U18" s="81"/>
      <c r="V18" s="81"/>
      <c r="W18" s="81"/>
      <c r="X18" s="446" t="s">
        <v>35</v>
      </c>
      <c r="Y18" s="447"/>
      <c r="Z18" s="448"/>
      <c r="AA18" s="96" t="str">
        <f aca="false">IF(AA17="","",VLOOKUP(AA17,#REF!,10,FALSE()))</f>
        <v/>
      </c>
      <c r="AB18" s="97" t="str">
        <f aca="false">IF(AB17="","",VLOOKUP(AB17,#REF!,10,FALSE()))</f>
        <v/>
      </c>
      <c r="AC18" s="97" t="str">
        <f aca="false">IF(AC17="","",VLOOKUP(AC17,#REF!,10,FALSE()))</f>
        <v/>
      </c>
      <c r="AD18" s="97" t="str">
        <f aca="false">IF(AD17="","",VLOOKUP(AD17,#REF!,10,FALSE()))</f>
        <v/>
      </c>
      <c r="AE18" s="97" t="str">
        <f aca="false">IF(AE17="","",VLOOKUP(AE17,#REF!,10,FALSE()))</f>
        <v/>
      </c>
      <c r="AF18" s="97" t="str">
        <f aca="false">IF(AF17="","",VLOOKUP(AF17,#REF!,10,FALSE()))</f>
        <v/>
      </c>
      <c r="AG18" s="98" t="str">
        <f aca="false">IF(AG17="","",VLOOKUP(AG17,#REF!,10,FALSE()))</f>
        <v/>
      </c>
      <c r="AH18" s="96" t="str">
        <f aca="false">IF(AH17="","",VLOOKUP(AH17,#REF!,10,FALSE()))</f>
        <v/>
      </c>
      <c r="AI18" s="97" t="str">
        <f aca="false">IF(AI17="","",VLOOKUP(AI17,#REF!,10,FALSE()))</f>
        <v/>
      </c>
      <c r="AJ18" s="97" t="str">
        <f aca="false">IF(AJ17="","",VLOOKUP(AJ17,#REF!,10,FALSE()))</f>
        <v/>
      </c>
      <c r="AK18" s="97" t="str">
        <f aca="false">IF(AK17="","",VLOOKUP(AK17,#REF!,10,FALSE()))</f>
        <v/>
      </c>
      <c r="AL18" s="97" t="str">
        <f aca="false">IF(AL17="","",VLOOKUP(AL17,#REF!,10,FALSE()))</f>
        <v/>
      </c>
      <c r="AM18" s="97" t="str">
        <f aca="false">IF(AM17="","",VLOOKUP(AM17,#REF!,10,FALSE()))</f>
        <v/>
      </c>
      <c r="AN18" s="98" t="str">
        <f aca="false">IF(AN17="","",VLOOKUP(AN17,#REF!,10,FALSE()))</f>
        <v/>
      </c>
      <c r="AO18" s="96" t="str">
        <f aca="false">IF(AO17="","",VLOOKUP(AO17,#REF!,10,FALSE()))</f>
        <v/>
      </c>
      <c r="AP18" s="97" t="str">
        <f aca="false">IF(AP17="","",VLOOKUP(AP17,#REF!,10,FALSE()))</f>
        <v/>
      </c>
      <c r="AQ18" s="97" t="str">
        <f aca="false">IF(AQ17="","",VLOOKUP(AQ17,#REF!,10,FALSE()))</f>
        <v/>
      </c>
      <c r="AR18" s="97" t="str">
        <f aca="false">IF(AR17="","",VLOOKUP(AR17,#REF!,10,FALSE()))</f>
        <v/>
      </c>
      <c r="AS18" s="97" t="str">
        <f aca="false">IF(AS17="","",VLOOKUP(AS17,#REF!,10,FALSE()))</f>
        <v/>
      </c>
      <c r="AT18" s="97" t="str">
        <f aca="false">IF(AT17="","",VLOOKUP(AT17,#REF!,10,FALSE()))</f>
        <v/>
      </c>
      <c r="AU18" s="98" t="str">
        <f aca="false">IF(AU17="","",VLOOKUP(AU17,#REF!,10,FALSE()))</f>
        <v/>
      </c>
      <c r="AV18" s="96" t="str">
        <f aca="false">IF(AV17="","",VLOOKUP(AV17,#REF!,10,FALSE()))</f>
        <v/>
      </c>
      <c r="AW18" s="97" t="str">
        <f aca="false">IF(AW17="","",VLOOKUP(AW17,#REF!,10,FALSE()))</f>
        <v/>
      </c>
      <c r="AX18" s="97" t="str">
        <f aca="false">IF(AX17="","",VLOOKUP(AX17,#REF!,10,FALSE()))</f>
        <v/>
      </c>
      <c r="AY18" s="97" t="str">
        <f aca="false">IF(AY17="","",VLOOKUP(AY17,#REF!,10,FALSE()))</f>
        <v/>
      </c>
      <c r="AZ18" s="97" t="str">
        <f aca="false">IF(AZ17="","",VLOOKUP(AZ17,#REF!,10,FALSE()))</f>
        <v/>
      </c>
      <c r="BA18" s="97" t="str">
        <f aca="false">IF(BA17="","",VLOOKUP(BA17,#REF!,10,FALSE()))</f>
        <v/>
      </c>
      <c r="BB18" s="98" t="str">
        <f aca="false">IF(BB17="","",VLOOKUP(BB17,#REF!,10,FALSE()))</f>
        <v/>
      </c>
      <c r="BC18" s="96" t="str">
        <f aca="false">IF(BC17="","",VLOOKUP(BC17,#REF!,10,FALSE()))</f>
        <v/>
      </c>
      <c r="BD18" s="97" t="str">
        <f aca="false">IF(BD17="","",VLOOKUP(BD17,#REF!,10,FALSE()))</f>
        <v/>
      </c>
      <c r="BE18" s="97" t="str">
        <f aca="false">IF(BE17="","",VLOOKUP(BE17,#REF!,10,FALSE()))</f>
        <v/>
      </c>
      <c r="BF18" s="99" t="n">
        <f aca="false">IF($BI$3="４週",SUM(AA18:BB18),IF($BI$3="暦月",SUM(AA18:BE18),""))</f>
        <v>0</v>
      </c>
      <c r="BG18" s="99"/>
      <c r="BH18" s="100" t="n">
        <f aca="false">IF($BI$3="４週",BF18/4,IF($BI$3="暦月",(BF18/($BI$8/7)),""))</f>
        <v>0</v>
      </c>
      <c r="BI18" s="100"/>
      <c r="BJ18" s="90"/>
      <c r="BK18" s="90"/>
      <c r="BL18" s="90"/>
      <c r="BM18" s="90"/>
      <c r="BN18" s="90"/>
    </row>
    <row r="19" customFormat="false" ht="20.25" hidden="false" customHeight="true" outlineLevel="0" collapsed="false">
      <c r="B19" s="75" t="n">
        <f aca="false">B17+1</f>
        <v>2</v>
      </c>
      <c r="C19" s="500"/>
      <c r="D19" s="500"/>
      <c r="E19" s="500"/>
      <c r="F19" s="500"/>
      <c r="G19" s="101"/>
      <c r="H19" s="101"/>
      <c r="I19" s="449"/>
      <c r="J19" s="450"/>
      <c r="K19" s="449"/>
      <c r="L19" s="450"/>
      <c r="M19" s="104"/>
      <c r="N19" s="104"/>
      <c r="O19" s="105"/>
      <c r="P19" s="105"/>
      <c r="Q19" s="105"/>
      <c r="R19" s="105"/>
      <c r="S19" s="106"/>
      <c r="T19" s="106"/>
      <c r="U19" s="106"/>
      <c r="V19" s="106"/>
      <c r="W19" s="106"/>
      <c r="X19" s="451" t="s">
        <v>34</v>
      </c>
      <c r="Y19" s="452"/>
      <c r="Z19" s="453"/>
      <c r="AA19" s="110"/>
      <c r="AB19" s="111"/>
      <c r="AC19" s="111"/>
      <c r="AD19" s="111"/>
      <c r="AE19" s="111"/>
      <c r="AF19" s="111"/>
      <c r="AG19" s="112"/>
      <c r="AH19" s="110"/>
      <c r="AI19" s="111"/>
      <c r="AJ19" s="111"/>
      <c r="AK19" s="111"/>
      <c r="AL19" s="111"/>
      <c r="AM19" s="111"/>
      <c r="AN19" s="112"/>
      <c r="AO19" s="110"/>
      <c r="AP19" s="111"/>
      <c r="AQ19" s="111"/>
      <c r="AR19" s="111"/>
      <c r="AS19" s="111"/>
      <c r="AT19" s="111"/>
      <c r="AU19" s="112"/>
      <c r="AV19" s="110"/>
      <c r="AW19" s="111"/>
      <c r="AX19" s="111"/>
      <c r="AY19" s="111"/>
      <c r="AZ19" s="111"/>
      <c r="BA19" s="111"/>
      <c r="BB19" s="112"/>
      <c r="BC19" s="110"/>
      <c r="BD19" s="111"/>
      <c r="BE19" s="113"/>
      <c r="BF19" s="114"/>
      <c r="BG19" s="114"/>
      <c r="BH19" s="115"/>
      <c r="BI19" s="115"/>
      <c r="BJ19" s="116"/>
      <c r="BK19" s="116"/>
      <c r="BL19" s="116"/>
      <c r="BM19" s="116"/>
      <c r="BN19" s="116"/>
    </row>
    <row r="20" customFormat="false" ht="20.25" hidden="false" customHeight="true" outlineLevel="0" collapsed="false">
      <c r="B20" s="75"/>
      <c r="C20" s="500"/>
      <c r="D20" s="500"/>
      <c r="E20" s="500"/>
      <c r="F20" s="500"/>
      <c r="G20" s="101"/>
      <c r="H20" s="101"/>
      <c r="I20" s="444"/>
      <c r="J20" s="445" t="n">
        <f aca="false">G19</f>
        <v>0</v>
      </c>
      <c r="K20" s="444"/>
      <c r="L20" s="445" t="n">
        <f aca="false">M19</f>
        <v>0</v>
      </c>
      <c r="M20" s="104"/>
      <c r="N20" s="104"/>
      <c r="O20" s="105"/>
      <c r="P20" s="105"/>
      <c r="Q20" s="105"/>
      <c r="R20" s="105"/>
      <c r="S20" s="106"/>
      <c r="T20" s="106"/>
      <c r="U20" s="106"/>
      <c r="V20" s="106"/>
      <c r="W20" s="106"/>
      <c r="X20" s="446" t="s">
        <v>35</v>
      </c>
      <c r="Y20" s="447"/>
      <c r="Z20" s="448"/>
      <c r="AA20" s="96" t="str">
        <f aca="false">IF(AA19="","",VLOOKUP(AA19,#REF!,10,FALSE()))</f>
        <v/>
      </c>
      <c r="AB20" s="97" t="str">
        <f aca="false">IF(AB19="","",VLOOKUP(AB19,#REF!,10,FALSE()))</f>
        <v/>
      </c>
      <c r="AC20" s="97" t="str">
        <f aca="false">IF(AC19="","",VLOOKUP(AC19,#REF!,10,FALSE()))</f>
        <v/>
      </c>
      <c r="AD20" s="97" t="str">
        <f aca="false">IF(AD19="","",VLOOKUP(AD19,#REF!,10,FALSE()))</f>
        <v/>
      </c>
      <c r="AE20" s="97" t="str">
        <f aca="false">IF(AE19="","",VLOOKUP(AE19,#REF!,10,FALSE()))</f>
        <v/>
      </c>
      <c r="AF20" s="97" t="str">
        <f aca="false">IF(AF19="","",VLOOKUP(AF19,#REF!,10,FALSE()))</f>
        <v/>
      </c>
      <c r="AG20" s="98" t="str">
        <f aca="false">IF(AG19="","",VLOOKUP(AG19,#REF!,10,FALSE()))</f>
        <v/>
      </c>
      <c r="AH20" s="96" t="str">
        <f aca="false">IF(AH19="","",VLOOKUP(AH19,#REF!,10,FALSE()))</f>
        <v/>
      </c>
      <c r="AI20" s="97" t="str">
        <f aca="false">IF(AI19="","",VLOOKUP(AI19,#REF!,10,FALSE()))</f>
        <v/>
      </c>
      <c r="AJ20" s="97" t="str">
        <f aca="false">IF(AJ19="","",VLOOKUP(AJ19,#REF!,10,FALSE()))</f>
        <v/>
      </c>
      <c r="AK20" s="97" t="str">
        <f aca="false">IF(AK19="","",VLOOKUP(AK19,#REF!,10,FALSE()))</f>
        <v/>
      </c>
      <c r="AL20" s="97" t="str">
        <f aca="false">IF(AL19="","",VLOOKUP(AL19,#REF!,10,FALSE()))</f>
        <v/>
      </c>
      <c r="AM20" s="97" t="str">
        <f aca="false">IF(AM19="","",VLOOKUP(AM19,#REF!,10,FALSE()))</f>
        <v/>
      </c>
      <c r="AN20" s="98" t="str">
        <f aca="false">IF(AN19="","",VLOOKUP(AN19,#REF!,10,FALSE()))</f>
        <v/>
      </c>
      <c r="AO20" s="96" t="str">
        <f aca="false">IF(AO19="","",VLOOKUP(AO19,#REF!,10,FALSE()))</f>
        <v/>
      </c>
      <c r="AP20" s="97" t="str">
        <f aca="false">IF(AP19="","",VLOOKUP(AP19,#REF!,10,FALSE()))</f>
        <v/>
      </c>
      <c r="AQ20" s="97" t="str">
        <f aca="false">IF(AQ19="","",VLOOKUP(AQ19,#REF!,10,FALSE()))</f>
        <v/>
      </c>
      <c r="AR20" s="97" t="str">
        <f aca="false">IF(AR19="","",VLOOKUP(AR19,#REF!,10,FALSE()))</f>
        <v/>
      </c>
      <c r="AS20" s="97" t="str">
        <f aca="false">IF(AS19="","",VLOOKUP(AS19,#REF!,10,FALSE()))</f>
        <v/>
      </c>
      <c r="AT20" s="97" t="str">
        <f aca="false">IF(AT19="","",VLOOKUP(AT19,#REF!,10,FALSE()))</f>
        <v/>
      </c>
      <c r="AU20" s="98" t="str">
        <f aca="false">IF(AU19="","",VLOOKUP(AU19,#REF!,10,FALSE()))</f>
        <v/>
      </c>
      <c r="AV20" s="96" t="str">
        <f aca="false">IF(AV19="","",VLOOKUP(AV19,#REF!,10,FALSE()))</f>
        <v/>
      </c>
      <c r="AW20" s="97" t="str">
        <f aca="false">IF(AW19="","",VLOOKUP(AW19,#REF!,10,FALSE()))</f>
        <v/>
      </c>
      <c r="AX20" s="97" t="str">
        <f aca="false">IF(AX19="","",VLOOKUP(AX19,#REF!,10,FALSE()))</f>
        <v/>
      </c>
      <c r="AY20" s="97" t="str">
        <f aca="false">IF(AY19="","",VLOOKUP(AY19,#REF!,10,FALSE()))</f>
        <v/>
      </c>
      <c r="AZ20" s="97" t="str">
        <f aca="false">IF(AZ19="","",VLOOKUP(AZ19,#REF!,10,FALSE()))</f>
        <v/>
      </c>
      <c r="BA20" s="97" t="str">
        <f aca="false">IF(BA19="","",VLOOKUP(BA19,#REF!,10,FALSE()))</f>
        <v/>
      </c>
      <c r="BB20" s="98" t="str">
        <f aca="false">IF(BB19="","",VLOOKUP(BB19,#REF!,10,FALSE()))</f>
        <v/>
      </c>
      <c r="BC20" s="96" t="str">
        <f aca="false">IF(BC19="","",VLOOKUP(BC19,#REF!,10,FALSE()))</f>
        <v/>
      </c>
      <c r="BD20" s="97" t="str">
        <f aca="false">IF(BD19="","",VLOOKUP(BD19,#REF!,10,FALSE()))</f>
        <v/>
      </c>
      <c r="BE20" s="97" t="str">
        <f aca="false">IF(BE19="","",VLOOKUP(BE19,#REF!,10,FALSE()))</f>
        <v/>
      </c>
      <c r="BF20" s="99" t="n">
        <f aca="false">IF($BI$3="４週",SUM(AA20:BB20),IF($BI$3="暦月",SUM(AA20:BE20),""))</f>
        <v>0</v>
      </c>
      <c r="BG20" s="99"/>
      <c r="BH20" s="100" t="n">
        <f aca="false">IF($BI$3="４週",BF20/4,IF($BI$3="暦月",(BF20/($BI$8/7)),""))</f>
        <v>0</v>
      </c>
      <c r="BI20" s="100"/>
      <c r="BJ20" s="116"/>
      <c r="BK20" s="116"/>
      <c r="BL20" s="116"/>
      <c r="BM20" s="116"/>
      <c r="BN20" s="116"/>
    </row>
    <row r="21" customFormat="false" ht="20.25" hidden="false" customHeight="true" outlineLevel="0" collapsed="false">
      <c r="B21" s="75" t="n">
        <f aca="false">B19+1</f>
        <v>3</v>
      </c>
      <c r="C21" s="500"/>
      <c r="D21" s="500"/>
      <c r="E21" s="500"/>
      <c r="F21" s="500"/>
      <c r="G21" s="101"/>
      <c r="H21" s="101"/>
      <c r="I21" s="444"/>
      <c r="J21" s="445"/>
      <c r="K21" s="444"/>
      <c r="L21" s="445"/>
      <c r="M21" s="104"/>
      <c r="N21" s="104"/>
      <c r="O21" s="105"/>
      <c r="P21" s="105"/>
      <c r="Q21" s="105"/>
      <c r="R21" s="105"/>
      <c r="S21" s="106"/>
      <c r="T21" s="106"/>
      <c r="U21" s="106"/>
      <c r="V21" s="106"/>
      <c r="W21" s="106"/>
      <c r="X21" s="451" t="s">
        <v>34</v>
      </c>
      <c r="Y21" s="452"/>
      <c r="Z21" s="453"/>
      <c r="AA21" s="110"/>
      <c r="AB21" s="111"/>
      <c r="AC21" s="111"/>
      <c r="AD21" s="111"/>
      <c r="AE21" s="111"/>
      <c r="AF21" s="111"/>
      <c r="AG21" s="112"/>
      <c r="AH21" s="110"/>
      <c r="AI21" s="111"/>
      <c r="AJ21" s="111"/>
      <c r="AK21" s="111"/>
      <c r="AL21" s="111"/>
      <c r="AM21" s="111"/>
      <c r="AN21" s="112"/>
      <c r="AO21" s="110"/>
      <c r="AP21" s="111"/>
      <c r="AQ21" s="111"/>
      <c r="AR21" s="111"/>
      <c r="AS21" s="111"/>
      <c r="AT21" s="111"/>
      <c r="AU21" s="112"/>
      <c r="AV21" s="110"/>
      <c r="AW21" s="111"/>
      <c r="AX21" s="111"/>
      <c r="AY21" s="111"/>
      <c r="AZ21" s="111"/>
      <c r="BA21" s="111"/>
      <c r="BB21" s="112"/>
      <c r="BC21" s="110"/>
      <c r="BD21" s="111"/>
      <c r="BE21" s="113"/>
      <c r="BF21" s="114"/>
      <c r="BG21" s="114"/>
      <c r="BH21" s="115"/>
      <c r="BI21" s="115"/>
      <c r="BJ21" s="116"/>
      <c r="BK21" s="116"/>
      <c r="BL21" s="116"/>
      <c r="BM21" s="116"/>
      <c r="BN21" s="116"/>
    </row>
    <row r="22" customFormat="false" ht="20.25" hidden="false" customHeight="true" outlineLevel="0" collapsed="false">
      <c r="B22" s="75"/>
      <c r="C22" s="500"/>
      <c r="D22" s="500"/>
      <c r="E22" s="500"/>
      <c r="F22" s="500"/>
      <c r="G22" s="101"/>
      <c r="H22" s="101"/>
      <c r="I22" s="444"/>
      <c r="J22" s="445" t="n">
        <f aca="false">G21</f>
        <v>0</v>
      </c>
      <c r="K22" s="444"/>
      <c r="L22" s="445" t="n">
        <f aca="false">M21</f>
        <v>0</v>
      </c>
      <c r="M22" s="104"/>
      <c r="N22" s="104"/>
      <c r="O22" s="105"/>
      <c r="P22" s="105"/>
      <c r="Q22" s="105"/>
      <c r="R22" s="105"/>
      <c r="S22" s="106"/>
      <c r="T22" s="106"/>
      <c r="U22" s="106"/>
      <c r="V22" s="106"/>
      <c r="W22" s="106"/>
      <c r="X22" s="446" t="s">
        <v>35</v>
      </c>
      <c r="Y22" s="447"/>
      <c r="Z22" s="448"/>
      <c r="AA22" s="96" t="str">
        <f aca="false">IF(AA21="","",VLOOKUP(AA21,#REF!,10,FALSE()))</f>
        <v/>
      </c>
      <c r="AB22" s="97" t="str">
        <f aca="false">IF(AB21="","",VLOOKUP(AB21,#REF!,10,FALSE()))</f>
        <v/>
      </c>
      <c r="AC22" s="97" t="str">
        <f aca="false">IF(AC21="","",VLOOKUP(AC21,#REF!,10,FALSE()))</f>
        <v/>
      </c>
      <c r="AD22" s="97" t="str">
        <f aca="false">IF(AD21="","",VLOOKUP(AD21,#REF!,10,FALSE()))</f>
        <v/>
      </c>
      <c r="AE22" s="97" t="str">
        <f aca="false">IF(AE21="","",VLOOKUP(AE21,#REF!,10,FALSE()))</f>
        <v/>
      </c>
      <c r="AF22" s="97" t="str">
        <f aca="false">IF(AF21="","",VLOOKUP(AF21,#REF!,10,FALSE()))</f>
        <v/>
      </c>
      <c r="AG22" s="98" t="str">
        <f aca="false">IF(AG21="","",VLOOKUP(AG21,#REF!,10,FALSE()))</f>
        <v/>
      </c>
      <c r="AH22" s="96" t="str">
        <f aca="false">IF(AH21="","",VLOOKUP(AH21,#REF!,10,FALSE()))</f>
        <v/>
      </c>
      <c r="AI22" s="97" t="str">
        <f aca="false">IF(AI21="","",VLOOKUP(AI21,#REF!,10,FALSE()))</f>
        <v/>
      </c>
      <c r="AJ22" s="97" t="str">
        <f aca="false">IF(AJ21="","",VLOOKUP(AJ21,#REF!,10,FALSE()))</f>
        <v/>
      </c>
      <c r="AK22" s="97" t="str">
        <f aca="false">IF(AK21="","",VLOOKUP(AK21,#REF!,10,FALSE()))</f>
        <v/>
      </c>
      <c r="AL22" s="97" t="str">
        <f aca="false">IF(AL21="","",VLOOKUP(AL21,#REF!,10,FALSE()))</f>
        <v/>
      </c>
      <c r="AM22" s="97" t="str">
        <f aca="false">IF(AM21="","",VLOOKUP(AM21,#REF!,10,FALSE()))</f>
        <v/>
      </c>
      <c r="AN22" s="98" t="str">
        <f aca="false">IF(AN21="","",VLOOKUP(AN21,#REF!,10,FALSE()))</f>
        <v/>
      </c>
      <c r="AO22" s="96" t="str">
        <f aca="false">IF(AO21="","",VLOOKUP(AO21,#REF!,10,FALSE()))</f>
        <v/>
      </c>
      <c r="AP22" s="97" t="str">
        <f aca="false">IF(AP21="","",VLOOKUP(AP21,#REF!,10,FALSE()))</f>
        <v/>
      </c>
      <c r="AQ22" s="97" t="str">
        <f aca="false">IF(AQ21="","",VLOOKUP(AQ21,#REF!,10,FALSE()))</f>
        <v/>
      </c>
      <c r="AR22" s="97" t="str">
        <f aca="false">IF(AR21="","",VLOOKUP(AR21,#REF!,10,FALSE()))</f>
        <v/>
      </c>
      <c r="AS22" s="97" t="str">
        <f aca="false">IF(AS21="","",VLOOKUP(AS21,#REF!,10,FALSE()))</f>
        <v/>
      </c>
      <c r="AT22" s="97" t="str">
        <f aca="false">IF(AT21="","",VLOOKUP(AT21,#REF!,10,FALSE()))</f>
        <v/>
      </c>
      <c r="AU22" s="98" t="str">
        <f aca="false">IF(AU21="","",VLOOKUP(AU21,#REF!,10,FALSE()))</f>
        <v/>
      </c>
      <c r="AV22" s="96" t="str">
        <f aca="false">IF(AV21="","",VLOOKUP(AV21,#REF!,10,FALSE()))</f>
        <v/>
      </c>
      <c r="AW22" s="97" t="str">
        <f aca="false">IF(AW21="","",VLOOKUP(AW21,#REF!,10,FALSE()))</f>
        <v/>
      </c>
      <c r="AX22" s="97" t="str">
        <f aca="false">IF(AX21="","",VLOOKUP(AX21,#REF!,10,FALSE()))</f>
        <v/>
      </c>
      <c r="AY22" s="97" t="str">
        <f aca="false">IF(AY21="","",VLOOKUP(AY21,#REF!,10,FALSE()))</f>
        <v/>
      </c>
      <c r="AZ22" s="97" t="str">
        <f aca="false">IF(AZ21="","",VLOOKUP(AZ21,#REF!,10,FALSE()))</f>
        <v/>
      </c>
      <c r="BA22" s="97" t="str">
        <f aca="false">IF(BA21="","",VLOOKUP(BA21,#REF!,10,FALSE()))</f>
        <v/>
      </c>
      <c r="BB22" s="98" t="str">
        <f aca="false">IF(BB21="","",VLOOKUP(BB21,#REF!,10,FALSE()))</f>
        <v/>
      </c>
      <c r="BC22" s="96" t="str">
        <f aca="false">IF(BC21="","",VLOOKUP(BC21,#REF!,10,FALSE()))</f>
        <v/>
      </c>
      <c r="BD22" s="97" t="str">
        <f aca="false">IF(BD21="","",VLOOKUP(BD21,#REF!,10,FALSE()))</f>
        <v/>
      </c>
      <c r="BE22" s="97" t="str">
        <f aca="false">IF(BE21="","",VLOOKUP(BE21,#REF!,10,FALSE()))</f>
        <v/>
      </c>
      <c r="BF22" s="99" t="n">
        <f aca="false">IF($BI$3="４週",SUM(AA22:BB22),IF($BI$3="暦月",SUM(AA22:BE22),""))</f>
        <v>0</v>
      </c>
      <c r="BG22" s="99"/>
      <c r="BH22" s="100" t="n">
        <f aca="false">IF($BI$3="４週",BF22/4,IF($BI$3="暦月",(BF22/($BI$8/7)),""))</f>
        <v>0</v>
      </c>
      <c r="BI22" s="100"/>
      <c r="BJ22" s="116"/>
      <c r="BK22" s="116"/>
      <c r="BL22" s="116"/>
      <c r="BM22" s="116"/>
      <c r="BN22" s="116"/>
    </row>
    <row r="23" customFormat="false" ht="20.25" hidden="false" customHeight="true" outlineLevel="0" collapsed="false">
      <c r="B23" s="75" t="n">
        <f aca="false">B21+1</f>
        <v>4</v>
      </c>
      <c r="C23" s="500"/>
      <c r="D23" s="500"/>
      <c r="E23" s="500"/>
      <c r="F23" s="500"/>
      <c r="G23" s="101"/>
      <c r="H23" s="101"/>
      <c r="I23" s="444"/>
      <c r="J23" s="445"/>
      <c r="K23" s="444"/>
      <c r="L23" s="445"/>
      <c r="M23" s="104"/>
      <c r="N23" s="104"/>
      <c r="O23" s="105"/>
      <c r="P23" s="105"/>
      <c r="Q23" s="105"/>
      <c r="R23" s="105"/>
      <c r="S23" s="106"/>
      <c r="T23" s="106"/>
      <c r="U23" s="106"/>
      <c r="V23" s="106"/>
      <c r="W23" s="106"/>
      <c r="X23" s="451" t="s">
        <v>34</v>
      </c>
      <c r="Y23" s="452"/>
      <c r="Z23" s="453"/>
      <c r="AA23" s="110"/>
      <c r="AB23" s="111"/>
      <c r="AC23" s="111"/>
      <c r="AD23" s="111"/>
      <c r="AE23" s="111"/>
      <c r="AF23" s="111"/>
      <c r="AG23" s="112"/>
      <c r="AH23" s="110"/>
      <c r="AI23" s="111"/>
      <c r="AJ23" s="111"/>
      <c r="AK23" s="111"/>
      <c r="AL23" s="111"/>
      <c r="AM23" s="111"/>
      <c r="AN23" s="112"/>
      <c r="AO23" s="110"/>
      <c r="AP23" s="111"/>
      <c r="AQ23" s="111"/>
      <c r="AR23" s="111"/>
      <c r="AS23" s="111"/>
      <c r="AT23" s="111"/>
      <c r="AU23" s="112"/>
      <c r="AV23" s="110"/>
      <c r="AW23" s="111"/>
      <c r="AX23" s="111"/>
      <c r="AY23" s="111"/>
      <c r="AZ23" s="111"/>
      <c r="BA23" s="111"/>
      <c r="BB23" s="112"/>
      <c r="BC23" s="110"/>
      <c r="BD23" s="111"/>
      <c r="BE23" s="113"/>
      <c r="BF23" s="114"/>
      <c r="BG23" s="114"/>
      <c r="BH23" s="115"/>
      <c r="BI23" s="115"/>
      <c r="BJ23" s="116"/>
      <c r="BK23" s="116"/>
      <c r="BL23" s="116"/>
      <c r="BM23" s="116"/>
      <c r="BN23" s="116"/>
    </row>
    <row r="24" customFormat="false" ht="20.25" hidden="false" customHeight="true" outlineLevel="0" collapsed="false">
      <c r="B24" s="75"/>
      <c r="C24" s="500"/>
      <c r="D24" s="500"/>
      <c r="E24" s="500"/>
      <c r="F24" s="500"/>
      <c r="G24" s="101"/>
      <c r="H24" s="101"/>
      <c r="I24" s="444"/>
      <c r="J24" s="445" t="n">
        <f aca="false">G23</f>
        <v>0</v>
      </c>
      <c r="K24" s="444"/>
      <c r="L24" s="445" t="n">
        <f aca="false">M23</f>
        <v>0</v>
      </c>
      <c r="M24" s="104"/>
      <c r="N24" s="104"/>
      <c r="O24" s="105"/>
      <c r="P24" s="105"/>
      <c r="Q24" s="105"/>
      <c r="R24" s="105"/>
      <c r="S24" s="106"/>
      <c r="T24" s="106"/>
      <c r="U24" s="106"/>
      <c r="V24" s="106"/>
      <c r="W24" s="106"/>
      <c r="X24" s="446" t="s">
        <v>35</v>
      </c>
      <c r="Y24" s="447"/>
      <c r="Z24" s="448"/>
      <c r="AA24" s="96" t="str">
        <f aca="false">IF(AA23="","",VLOOKUP(AA23,#REF!,10,FALSE()))</f>
        <v/>
      </c>
      <c r="AB24" s="97" t="str">
        <f aca="false">IF(AB23="","",VLOOKUP(AB23,#REF!,10,FALSE()))</f>
        <v/>
      </c>
      <c r="AC24" s="97" t="str">
        <f aca="false">IF(AC23="","",VLOOKUP(AC23,#REF!,10,FALSE()))</f>
        <v/>
      </c>
      <c r="AD24" s="97" t="str">
        <f aca="false">IF(AD23="","",VLOOKUP(AD23,#REF!,10,FALSE()))</f>
        <v/>
      </c>
      <c r="AE24" s="97" t="str">
        <f aca="false">IF(AE23="","",VLOOKUP(AE23,#REF!,10,FALSE()))</f>
        <v/>
      </c>
      <c r="AF24" s="97" t="str">
        <f aca="false">IF(AF23="","",VLOOKUP(AF23,#REF!,10,FALSE()))</f>
        <v/>
      </c>
      <c r="AG24" s="98" t="str">
        <f aca="false">IF(AG23="","",VLOOKUP(AG23,#REF!,10,FALSE()))</f>
        <v/>
      </c>
      <c r="AH24" s="96" t="str">
        <f aca="false">IF(AH23="","",VLOOKUP(AH23,#REF!,10,FALSE()))</f>
        <v/>
      </c>
      <c r="AI24" s="97" t="str">
        <f aca="false">IF(AI23="","",VLOOKUP(AI23,#REF!,10,FALSE()))</f>
        <v/>
      </c>
      <c r="AJ24" s="97" t="str">
        <f aca="false">IF(AJ23="","",VLOOKUP(AJ23,#REF!,10,FALSE()))</f>
        <v/>
      </c>
      <c r="AK24" s="97" t="str">
        <f aca="false">IF(AK23="","",VLOOKUP(AK23,#REF!,10,FALSE()))</f>
        <v/>
      </c>
      <c r="AL24" s="97" t="str">
        <f aca="false">IF(AL23="","",VLOOKUP(AL23,#REF!,10,FALSE()))</f>
        <v/>
      </c>
      <c r="AM24" s="97" t="str">
        <f aca="false">IF(AM23="","",VLOOKUP(AM23,#REF!,10,FALSE()))</f>
        <v/>
      </c>
      <c r="AN24" s="98" t="str">
        <f aca="false">IF(AN23="","",VLOOKUP(AN23,#REF!,10,FALSE()))</f>
        <v/>
      </c>
      <c r="AO24" s="96" t="str">
        <f aca="false">IF(AO23="","",VLOOKUP(AO23,#REF!,10,FALSE()))</f>
        <v/>
      </c>
      <c r="AP24" s="97" t="str">
        <f aca="false">IF(AP23="","",VLOOKUP(AP23,#REF!,10,FALSE()))</f>
        <v/>
      </c>
      <c r="AQ24" s="97" t="str">
        <f aca="false">IF(AQ23="","",VLOOKUP(AQ23,#REF!,10,FALSE()))</f>
        <v/>
      </c>
      <c r="AR24" s="97" t="str">
        <f aca="false">IF(AR23="","",VLOOKUP(AR23,#REF!,10,FALSE()))</f>
        <v/>
      </c>
      <c r="AS24" s="97" t="str">
        <f aca="false">IF(AS23="","",VLOOKUP(AS23,#REF!,10,FALSE()))</f>
        <v/>
      </c>
      <c r="AT24" s="97" t="str">
        <f aca="false">IF(AT23="","",VLOOKUP(AT23,#REF!,10,FALSE()))</f>
        <v/>
      </c>
      <c r="AU24" s="98" t="str">
        <f aca="false">IF(AU23="","",VLOOKUP(AU23,#REF!,10,FALSE()))</f>
        <v/>
      </c>
      <c r="AV24" s="96" t="str">
        <f aca="false">IF(AV23="","",VLOOKUP(AV23,#REF!,10,FALSE()))</f>
        <v/>
      </c>
      <c r="AW24" s="97" t="str">
        <f aca="false">IF(AW23="","",VLOOKUP(AW23,#REF!,10,FALSE()))</f>
        <v/>
      </c>
      <c r="AX24" s="97" t="str">
        <f aca="false">IF(AX23="","",VLOOKUP(AX23,#REF!,10,FALSE()))</f>
        <v/>
      </c>
      <c r="AY24" s="97" t="str">
        <f aca="false">IF(AY23="","",VLOOKUP(AY23,#REF!,10,FALSE()))</f>
        <v/>
      </c>
      <c r="AZ24" s="97" t="str">
        <f aca="false">IF(AZ23="","",VLOOKUP(AZ23,#REF!,10,FALSE()))</f>
        <v/>
      </c>
      <c r="BA24" s="97" t="str">
        <f aca="false">IF(BA23="","",VLOOKUP(BA23,#REF!,10,FALSE()))</f>
        <v/>
      </c>
      <c r="BB24" s="98" t="str">
        <f aca="false">IF(BB23="","",VLOOKUP(BB23,#REF!,10,FALSE()))</f>
        <v/>
      </c>
      <c r="BC24" s="96" t="str">
        <f aca="false">IF(BC23="","",VLOOKUP(BC23,#REF!,10,FALSE()))</f>
        <v/>
      </c>
      <c r="BD24" s="97" t="str">
        <f aca="false">IF(BD23="","",VLOOKUP(BD23,#REF!,10,FALSE()))</f>
        <v/>
      </c>
      <c r="BE24" s="97" t="str">
        <f aca="false">IF(BE23="","",VLOOKUP(BE23,#REF!,10,FALSE()))</f>
        <v/>
      </c>
      <c r="BF24" s="99" t="n">
        <f aca="false">IF($BI$3="４週",SUM(AA24:BB24),IF($BI$3="暦月",SUM(AA24:BE24),""))</f>
        <v>0</v>
      </c>
      <c r="BG24" s="99"/>
      <c r="BH24" s="100" t="n">
        <f aca="false">IF($BI$3="４週",BF24/4,IF($BI$3="暦月",(BF24/($BI$8/7)),""))</f>
        <v>0</v>
      </c>
      <c r="BI24" s="100"/>
      <c r="BJ24" s="116"/>
      <c r="BK24" s="116"/>
      <c r="BL24" s="116"/>
      <c r="BM24" s="116"/>
      <c r="BN24" s="116"/>
    </row>
    <row r="25" customFormat="false" ht="20.25" hidden="false" customHeight="true" outlineLevel="0" collapsed="false">
      <c r="B25" s="75" t="n">
        <f aca="false">B23+1</f>
        <v>5</v>
      </c>
      <c r="C25" s="500"/>
      <c r="D25" s="500"/>
      <c r="E25" s="500"/>
      <c r="F25" s="500"/>
      <c r="G25" s="101"/>
      <c r="H25" s="101"/>
      <c r="I25" s="444"/>
      <c r="J25" s="445"/>
      <c r="K25" s="444"/>
      <c r="L25" s="445"/>
      <c r="M25" s="104"/>
      <c r="N25" s="104"/>
      <c r="O25" s="105"/>
      <c r="P25" s="105"/>
      <c r="Q25" s="105"/>
      <c r="R25" s="105"/>
      <c r="S25" s="106"/>
      <c r="T25" s="106"/>
      <c r="U25" s="106"/>
      <c r="V25" s="106"/>
      <c r="W25" s="106"/>
      <c r="X25" s="451" t="s">
        <v>34</v>
      </c>
      <c r="Y25" s="452"/>
      <c r="Z25" s="453"/>
      <c r="AA25" s="110"/>
      <c r="AB25" s="111"/>
      <c r="AC25" s="111"/>
      <c r="AD25" s="111"/>
      <c r="AE25" s="111"/>
      <c r="AF25" s="111"/>
      <c r="AG25" s="112"/>
      <c r="AH25" s="110"/>
      <c r="AI25" s="111"/>
      <c r="AJ25" s="111"/>
      <c r="AK25" s="111"/>
      <c r="AL25" s="111"/>
      <c r="AM25" s="111"/>
      <c r="AN25" s="112"/>
      <c r="AO25" s="110"/>
      <c r="AP25" s="111"/>
      <c r="AQ25" s="111"/>
      <c r="AR25" s="111"/>
      <c r="AS25" s="111"/>
      <c r="AT25" s="111"/>
      <c r="AU25" s="112"/>
      <c r="AV25" s="110"/>
      <c r="AW25" s="111"/>
      <c r="AX25" s="111"/>
      <c r="AY25" s="111"/>
      <c r="AZ25" s="111"/>
      <c r="BA25" s="111"/>
      <c r="BB25" s="112"/>
      <c r="BC25" s="110"/>
      <c r="BD25" s="111"/>
      <c r="BE25" s="113"/>
      <c r="BF25" s="114"/>
      <c r="BG25" s="114"/>
      <c r="BH25" s="115"/>
      <c r="BI25" s="115"/>
      <c r="BJ25" s="116"/>
      <c r="BK25" s="116"/>
      <c r="BL25" s="116"/>
      <c r="BM25" s="116"/>
      <c r="BN25" s="116"/>
    </row>
    <row r="26" customFormat="false" ht="20.25" hidden="false" customHeight="true" outlineLevel="0" collapsed="false">
      <c r="B26" s="75"/>
      <c r="C26" s="500"/>
      <c r="D26" s="500"/>
      <c r="E26" s="500"/>
      <c r="F26" s="500"/>
      <c r="G26" s="101"/>
      <c r="H26" s="101"/>
      <c r="I26" s="444"/>
      <c r="J26" s="445" t="n">
        <f aca="false">G25</f>
        <v>0</v>
      </c>
      <c r="K26" s="444"/>
      <c r="L26" s="445" t="n">
        <f aca="false">M25</f>
        <v>0</v>
      </c>
      <c r="M26" s="104"/>
      <c r="N26" s="104"/>
      <c r="O26" s="105"/>
      <c r="P26" s="105"/>
      <c r="Q26" s="105"/>
      <c r="R26" s="105"/>
      <c r="S26" s="106"/>
      <c r="T26" s="106"/>
      <c r="U26" s="106"/>
      <c r="V26" s="106"/>
      <c r="W26" s="106"/>
      <c r="X26" s="454" t="s">
        <v>35</v>
      </c>
      <c r="Y26" s="455"/>
      <c r="Z26" s="456"/>
      <c r="AA26" s="96" t="str">
        <f aca="false">IF(AA25="","",VLOOKUP(AA25,#REF!,10,FALSE()))</f>
        <v/>
      </c>
      <c r="AB26" s="97" t="str">
        <f aca="false">IF(AB25="","",VLOOKUP(AB25,#REF!,10,FALSE()))</f>
        <v/>
      </c>
      <c r="AC26" s="97" t="str">
        <f aca="false">IF(AC25="","",VLOOKUP(AC25,#REF!,10,FALSE()))</f>
        <v/>
      </c>
      <c r="AD26" s="97" t="str">
        <f aca="false">IF(AD25="","",VLOOKUP(AD25,#REF!,10,FALSE()))</f>
        <v/>
      </c>
      <c r="AE26" s="97" t="str">
        <f aca="false">IF(AE25="","",VLOOKUP(AE25,#REF!,10,FALSE()))</f>
        <v/>
      </c>
      <c r="AF26" s="97" t="str">
        <f aca="false">IF(AF25="","",VLOOKUP(AF25,#REF!,10,FALSE()))</f>
        <v/>
      </c>
      <c r="AG26" s="98" t="str">
        <f aca="false">IF(AG25="","",VLOOKUP(AG25,#REF!,10,FALSE()))</f>
        <v/>
      </c>
      <c r="AH26" s="96" t="str">
        <f aca="false">IF(AH25="","",VLOOKUP(AH25,#REF!,10,FALSE()))</f>
        <v/>
      </c>
      <c r="AI26" s="97" t="str">
        <f aca="false">IF(AI25="","",VLOOKUP(AI25,#REF!,10,FALSE()))</f>
        <v/>
      </c>
      <c r="AJ26" s="97" t="str">
        <f aca="false">IF(AJ25="","",VLOOKUP(AJ25,#REF!,10,FALSE()))</f>
        <v/>
      </c>
      <c r="AK26" s="97" t="str">
        <f aca="false">IF(AK25="","",VLOOKUP(AK25,#REF!,10,FALSE()))</f>
        <v/>
      </c>
      <c r="AL26" s="97" t="str">
        <f aca="false">IF(AL25="","",VLOOKUP(AL25,#REF!,10,FALSE()))</f>
        <v/>
      </c>
      <c r="AM26" s="97" t="str">
        <f aca="false">IF(AM25="","",VLOOKUP(AM25,#REF!,10,FALSE()))</f>
        <v/>
      </c>
      <c r="AN26" s="98" t="str">
        <f aca="false">IF(AN25="","",VLOOKUP(AN25,#REF!,10,FALSE()))</f>
        <v/>
      </c>
      <c r="AO26" s="96" t="str">
        <f aca="false">IF(AO25="","",VLOOKUP(AO25,#REF!,10,FALSE()))</f>
        <v/>
      </c>
      <c r="AP26" s="97" t="str">
        <f aca="false">IF(AP25="","",VLOOKUP(AP25,#REF!,10,FALSE()))</f>
        <v/>
      </c>
      <c r="AQ26" s="97" t="str">
        <f aca="false">IF(AQ25="","",VLOOKUP(AQ25,#REF!,10,FALSE()))</f>
        <v/>
      </c>
      <c r="AR26" s="97" t="str">
        <f aca="false">IF(AR25="","",VLOOKUP(AR25,#REF!,10,FALSE()))</f>
        <v/>
      </c>
      <c r="AS26" s="97" t="str">
        <f aca="false">IF(AS25="","",VLOOKUP(AS25,#REF!,10,FALSE()))</f>
        <v/>
      </c>
      <c r="AT26" s="97" t="str">
        <f aca="false">IF(AT25="","",VLOOKUP(AT25,#REF!,10,FALSE()))</f>
        <v/>
      </c>
      <c r="AU26" s="98" t="str">
        <f aca="false">IF(AU25="","",VLOOKUP(AU25,#REF!,10,FALSE()))</f>
        <v/>
      </c>
      <c r="AV26" s="96" t="str">
        <f aca="false">IF(AV25="","",VLOOKUP(AV25,#REF!,10,FALSE()))</f>
        <v/>
      </c>
      <c r="AW26" s="97" t="str">
        <f aca="false">IF(AW25="","",VLOOKUP(AW25,#REF!,10,FALSE()))</f>
        <v/>
      </c>
      <c r="AX26" s="97" t="str">
        <f aca="false">IF(AX25="","",VLOOKUP(AX25,#REF!,10,FALSE()))</f>
        <v/>
      </c>
      <c r="AY26" s="97" t="str">
        <f aca="false">IF(AY25="","",VLOOKUP(AY25,#REF!,10,FALSE()))</f>
        <v/>
      </c>
      <c r="AZ26" s="97" t="str">
        <f aca="false">IF(AZ25="","",VLOOKUP(AZ25,#REF!,10,FALSE()))</f>
        <v/>
      </c>
      <c r="BA26" s="97" t="str">
        <f aca="false">IF(BA25="","",VLOOKUP(BA25,#REF!,10,FALSE()))</f>
        <v/>
      </c>
      <c r="BB26" s="98" t="str">
        <f aca="false">IF(BB25="","",VLOOKUP(BB25,#REF!,10,FALSE()))</f>
        <v/>
      </c>
      <c r="BC26" s="96" t="str">
        <f aca="false">IF(BC25="","",VLOOKUP(BC25,#REF!,10,FALSE()))</f>
        <v/>
      </c>
      <c r="BD26" s="97" t="str">
        <f aca="false">IF(BD25="","",VLOOKUP(BD25,#REF!,10,FALSE()))</f>
        <v/>
      </c>
      <c r="BE26" s="97" t="str">
        <f aca="false">IF(BE25="","",VLOOKUP(BE25,#REF!,10,FALSE()))</f>
        <v/>
      </c>
      <c r="BF26" s="99" t="n">
        <f aca="false">IF($BI$3="４週",SUM(AA26:BB26),IF($BI$3="暦月",SUM(AA26:BE26),""))</f>
        <v>0</v>
      </c>
      <c r="BG26" s="99"/>
      <c r="BH26" s="100" t="n">
        <f aca="false">IF($BI$3="４週",BF26/4,IF($BI$3="暦月",(BF26/($BI$8/7)),""))</f>
        <v>0</v>
      </c>
      <c r="BI26" s="100"/>
      <c r="BJ26" s="116"/>
      <c r="BK26" s="116"/>
      <c r="BL26" s="116"/>
      <c r="BM26" s="116"/>
      <c r="BN26" s="116"/>
    </row>
    <row r="27" customFormat="false" ht="20.25" hidden="false" customHeight="true" outlineLevel="0" collapsed="false">
      <c r="B27" s="75" t="n">
        <f aca="false">B25+1</f>
        <v>6</v>
      </c>
      <c r="C27" s="500"/>
      <c r="D27" s="500"/>
      <c r="E27" s="500"/>
      <c r="F27" s="500"/>
      <c r="G27" s="101"/>
      <c r="H27" s="101"/>
      <c r="I27" s="444"/>
      <c r="J27" s="445"/>
      <c r="K27" s="444"/>
      <c r="L27" s="445"/>
      <c r="M27" s="104"/>
      <c r="N27" s="104"/>
      <c r="O27" s="105"/>
      <c r="P27" s="105"/>
      <c r="Q27" s="105"/>
      <c r="R27" s="105"/>
      <c r="S27" s="106"/>
      <c r="T27" s="106"/>
      <c r="U27" s="106"/>
      <c r="V27" s="106"/>
      <c r="W27" s="106"/>
      <c r="X27" s="457" t="s">
        <v>34</v>
      </c>
      <c r="Z27" s="458"/>
      <c r="AA27" s="110"/>
      <c r="AB27" s="111"/>
      <c r="AC27" s="111"/>
      <c r="AD27" s="111"/>
      <c r="AE27" s="111"/>
      <c r="AF27" s="111"/>
      <c r="AG27" s="112"/>
      <c r="AH27" s="110"/>
      <c r="AI27" s="111"/>
      <c r="AJ27" s="111"/>
      <c r="AK27" s="111"/>
      <c r="AL27" s="111"/>
      <c r="AM27" s="111"/>
      <c r="AN27" s="112"/>
      <c r="AO27" s="110"/>
      <c r="AP27" s="111"/>
      <c r="AQ27" s="111"/>
      <c r="AR27" s="111"/>
      <c r="AS27" s="111"/>
      <c r="AT27" s="111"/>
      <c r="AU27" s="112"/>
      <c r="AV27" s="110"/>
      <c r="AW27" s="111"/>
      <c r="AX27" s="111"/>
      <c r="AY27" s="111"/>
      <c r="AZ27" s="111"/>
      <c r="BA27" s="111"/>
      <c r="BB27" s="112"/>
      <c r="BC27" s="110"/>
      <c r="BD27" s="111"/>
      <c r="BE27" s="113"/>
      <c r="BF27" s="114"/>
      <c r="BG27" s="114"/>
      <c r="BH27" s="115"/>
      <c r="BI27" s="115"/>
      <c r="BJ27" s="116"/>
      <c r="BK27" s="116"/>
      <c r="BL27" s="116"/>
      <c r="BM27" s="116"/>
      <c r="BN27" s="116"/>
    </row>
    <row r="28" customFormat="false" ht="20.25" hidden="false" customHeight="true" outlineLevel="0" collapsed="false">
      <c r="B28" s="75"/>
      <c r="C28" s="500"/>
      <c r="D28" s="500"/>
      <c r="E28" s="500"/>
      <c r="F28" s="500"/>
      <c r="G28" s="101"/>
      <c r="H28" s="101"/>
      <c r="I28" s="444"/>
      <c r="J28" s="445" t="n">
        <f aca="false">G27</f>
        <v>0</v>
      </c>
      <c r="K28" s="444"/>
      <c r="L28" s="445" t="n">
        <f aca="false">M27</f>
        <v>0</v>
      </c>
      <c r="M28" s="104"/>
      <c r="N28" s="104"/>
      <c r="O28" s="105"/>
      <c r="P28" s="105"/>
      <c r="Q28" s="105"/>
      <c r="R28" s="105"/>
      <c r="S28" s="106"/>
      <c r="T28" s="106"/>
      <c r="U28" s="106"/>
      <c r="V28" s="106"/>
      <c r="W28" s="106"/>
      <c r="X28" s="446" t="s">
        <v>35</v>
      </c>
      <c r="Y28" s="447"/>
      <c r="Z28" s="448"/>
      <c r="AA28" s="96" t="str">
        <f aca="false">IF(AA27="","",VLOOKUP(AA27,#REF!,10,FALSE()))</f>
        <v/>
      </c>
      <c r="AB28" s="97" t="str">
        <f aca="false">IF(AB27="","",VLOOKUP(AB27,#REF!,10,FALSE()))</f>
        <v/>
      </c>
      <c r="AC28" s="97" t="str">
        <f aca="false">IF(AC27="","",VLOOKUP(AC27,#REF!,10,FALSE()))</f>
        <v/>
      </c>
      <c r="AD28" s="97" t="str">
        <f aca="false">IF(AD27="","",VLOOKUP(AD27,#REF!,10,FALSE()))</f>
        <v/>
      </c>
      <c r="AE28" s="97" t="str">
        <f aca="false">IF(AE27="","",VLOOKUP(AE27,#REF!,10,FALSE()))</f>
        <v/>
      </c>
      <c r="AF28" s="97" t="str">
        <f aca="false">IF(AF27="","",VLOOKUP(AF27,#REF!,10,FALSE()))</f>
        <v/>
      </c>
      <c r="AG28" s="98" t="str">
        <f aca="false">IF(AG27="","",VLOOKUP(AG27,#REF!,10,FALSE()))</f>
        <v/>
      </c>
      <c r="AH28" s="96" t="str">
        <f aca="false">IF(AH27="","",VLOOKUP(AH27,#REF!,10,FALSE()))</f>
        <v/>
      </c>
      <c r="AI28" s="97" t="str">
        <f aca="false">IF(AI27="","",VLOOKUP(AI27,#REF!,10,FALSE()))</f>
        <v/>
      </c>
      <c r="AJ28" s="97" t="str">
        <f aca="false">IF(AJ27="","",VLOOKUP(AJ27,#REF!,10,FALSE()))</f>
        <v/>
      </c>
      <c r="AK28" s="97" t="str">
        <f aca="false">IF(AK27="","",VLOOKUP(AK27,#REF!,10,FALSE()))</f>
        <v/>
      </c>
      <c r="AL28" s="97" t="str">
        <f aca="false">IF(AL27="","",VLOOKUP(AL27,#REF!,10,FALSE()))</f>
        <v/>
      </c>
      <c r="AM28" s="97" t="str">
        <f aca="false">IF(AM27="","",VLOOKUP(AM27,#REF!,10,FALSE()))</f>
        <v/>
      </c>
      <c r="AN28" s="98" t="str">
        <f aca="false">IF(AN27="","",VLOOKUP(AN27,#REF!,10,FALSE()))</f>
        <v/>
      </c>
      <c r="AO28" s="96" t="str">
        <f aca="false">IF(AO27="","",VLOOKUP(AO27,#REF!,10,FALSE()))</f>
        <v/>
      </c>
      <c r="AP28" s="97" t="str">
        <f aca="false">IF(AP27="","",VLOOKUP(AP27,#REF!,10,FALSE()))</f>
        <v/>
      </c>
      <c r="AQ28" s="97" t="str">
        <f aca="false">IF(AQ27="","",VLOOKUP(AQ27,#REF!,10,FALSE()))</f>
        <v/>
      </c>
      <c r="AR28" s="97" t="str">
        <f aca="false">IF(AR27="","",VLOOKUP(AR27,#REF!,10,FALSE()))</f>
        <v/>
      </c>
      <c r="AS28" s="97" t="str">
        <f aca="false">IF(AS27="","",VLOOKUP(AS27,#REF!,10,FALSE()))</f>
        <v/>
      </c>
      <c r="AT28" s="97" t="str">
        <f aca="false">IF(AT27="","",VLOOKUP(AT27,#REF!,10,FALSE()))</f>
        <v/>
      </c>
      <c r="AU28" s="98" t="str">
        <f aca="false">IF(AU27="","",VLOOKUP(AU27,#REF!,10,FALSE()))</f>
        <v/>
      </c>
      <c r="AV28" s="96" t="str">
        <f aca="false">IF(AV27="","",VLOOKUP(AV27,#REF!,10,FALSE()))</f>
        <v/>
      </c>
      <c r="AW28" s="97" t="str">
        <f aca="false">IF(AW27="","",VLOOKUP(AW27,#REF!,10,FALSE()))</f>
        <v/>
      </c>
      <c r="AX28" s="97" t="str">
        <f aca="false">IF(AX27="","",VLOOKUP(AX27,#REF!,10,FALSE()))</f>
        <v/>
      </c>
      <c r="AY28" s="97" t="str">
        <f aca="false">IF(AY27="","",VLOOKUP(AY27,#REF!,10,FALSE()))</f>
        <v/>
      </c>
      <c r="AZ28" s="97" t="str">
        <f aca="false">IF(AZ27="","",VLOOKUP(AZ27,#REF!,10,FALSE()))</f>
        <v/>
      </c>
      <c r="BA28" s="97" t="str">
        <f aca="false">IF(BA27="","",VLOOKUP(BA27,#REF!,10,FALSE()))</f>
        <v/>
      </c>
      <c r="BB28" s="98" t="str">
        <f aca="false">IF(BB27="","",VLOOKUP(BB27,#REF!,10,FALSE()))</f>
        <v/>
      </c>
      <c r="BC28" s="96" t="str">
        <f aca="false">IF(BC27="","",VLOOKUP(BC27,#REF!,10,FALSE()))</f>
        <v/>
      </c>
      <c r="BD28" s="97" t="str">
        <f aca="false">IF(BD27="","",VLOOKUP(BD27,#REF!,10,FALSE()))</f>
        <v/>
      </c>
      <c r="BE28" s="97" t="str">
        <f aca="false">IF(BE27="","",VLOOKUP(BE27,#REF!,10,FALSE()))</f>
        <v/>
      </c>
      <c r="BF28" s="99" t="n">
        <f aca="false">IF($BI$3="４週",SUM(AA28:BB28),IF($BI$3="暦月",SUM(AA28:BE28),""))</f>
        <v>0</v>
      </c>
      <c r="BG28" s="99"/>
      <c r="BH28" s="100" t="n">
        <f aca="false">IF($BI$3="４週",BF28/4,IF($BI$3="暦月",(BF28/($BI$8/7)),""))</f>
        <v>0</v>
      </c>
      <c r="BI28" s="100"/>
      <c r="BJ28" s="116"/>
      <c r="BK28" s="116"/>
      <c r="BL28" s="116"/>
      <c r="BM28" s="116"/>
      <c r="BN28" s="116"/>
    </row>
    <row r="29" customFormat="false" ht="20.25" hidden="false" customHeight="true" outlineLevel="0" collapsed="false">
      <c r="B29" s="75" t="n">
        <f aca="false">B27+1</f>
        <v>7</v>
      </c>
      <c r="C29" s="500"/>
      <c r="D29" s="500"/>
      <c r="E29" s="500"/>
      <c r="F29" s="500"/>
      <c r="G29" s="101"/>
      <c r="H29" s="101"/>
      <c r="I29" s="444"/>
      <c r="J29" s="445"/>
      <c r="K29" s="444"/>
      <c r="L29" s="445"/>
      <c r="M29" s="104"/>
      <c r="N29" s="104"/>
      <c r="O29" s="105"/>
      <c r="P29" s="105"/>
      <c r="Q29" s="105"/>
      <c r="R29" s="105"/>
      <c r="S29" s="106"/>
      <c r="T29" s="106"/>
      <c r="U29" s="106"/>
      <c r="V29" s="106"/>
      <c r="W29" s="106"/>
      <c r="X29" s="451" t="s">
        <v>34</v>
      </c>
      <c r="Y29" s="452"/>
      <c r="Z29" s="453"/>
      <c r="AA29" s="110"/>
      <c r="AB29" s="111"/>
      <c r="AC29" s="111"/>
      <c r="AD29" s="111"/>
      <c r="AE29" s="111"/>
      <c r="AF29" s="111"/>
      <c r="AG29" s="112"/>
      <c r="AH29" s="110"/>
      <c r="AI29" s="111"/>
      <c r="AJ29" s="111"/>
      <c r="AK29" s="111"/>
      <c r="AL29" s="111"/>
      <c r="AM29" s="111"/>
      <c r="AN29" s="112"/>
      <c r="AO29" s="110"/>
      <c r="AP29" s="111"/>
      <c r="AQ29" s="111"/>
      <c r="AR29" s="111"/>
      <c r="AS29" s="111"/>
      <c r="AT29" s="111"/>
      <c r="AU29" s="112"/>
      <c r="AV29" s="110"/>
      <c r="AW29" s="111"/>
      <c r="AX29" s="111"/>
      <c r="AY29" s="111"/>
      <c r="AZ29" s="111"/>
      <c r="BA29" s="111"/>
      <c r="BB29" s="112"/>
      <c r="BC29" s="110"/>
      <c r="BD29" s="111"/>
      <c r="BE29" s="113"/>
      <c r="BF29" s="114"/>
      <c r="BG29" s="114"/>
      <c r="BH29" s="115"/>
      <c r="BI29" s="115"/>
      <c r="BJ29" s="116"/>
      <c r="BK29" s="116"/>
      <c r="BL29" s="116"/>
      <c r="BM29" s="116"/>
      <c r="BN29" s="116"/>
    </row>
    <row r="30" customFormat="false" ht="20.25" hidden="false" customHeight="true" outlineLevel="0" collapsed="false">
      <c r="B30" s="75"/>
      <c r="C30" s="500"/>
      <c r="D30" s="500"/>
      <c r="E30" s="500"/>
      <c r="F30" s="500"/>
      <c r="G30" s="101"/>
      <c r="H30" s="101"/>
      <c r="I30" s="444"/>
      <c r="J30" s="445" t="n">
        <f aca="false">G29</f>
        <v>0</v>
      </c>
      <c r="K30" s="444"/>
      <c r="L30" s="445" t="n">
        <f aca="false">M29</f>
        <v>0</v>
      </c>
      <c r="M30" s="104"/>
      <c r="N30" s="104"/>
      <c r="O30" s="105"/>
      <c r="P30" s="105"/>
      <c r="Q30" s="105"/>
      <c r="R30" s="105"/>
      <c r="S30" s="106"/>
      <c r="T30" s="106"/>
      <c r="U30" s="106"/>
      <c r="V30" s="106"/>
      <c r="W30" s="106"/>
      <c r="X30" s="446" t="s">
        <v>35</v>
      </c>
      <c r="Y30" s="447"/>
      <c r="Z30" s="448"/>
      <c r="AA30" s="96" t="str">
        <f aca="false">IF(AA29="","",VLOOKUP(AA29,#REF!,10,FALSE()))</f>
        <v/>
      </c>
      <c r="AB30" s="97" t="str">
        <f aca="false">IF(AB29="","",VLOOKUP(AB29,#REF!,10,FALSE()))</f>
        <v/>
      </c>
      <c r="AC30" s="97" t="str">
        <f aca="false">IF(AC29="","",VLOOKUP(AC29,#REF!,10,FALSE()))</f>
        <v/>
      </c>
      <c r="AD30" s="97" t="str">
        <f aca="false">IF(AD29="","",VLOOKUP(AD29,#REF!,10,FALSE()))</f>
        <v/>
      </c>
      <c r="AE30" s="97" t="str">
        <f aca="false">IF(AE29="","",VLOOKUP(AE29,#REF!,10,FALSE()))</f>
        <v/>
      </c>
      <c r="AF30" s="97" t="str">
        <f aca="false">IF(AF29="","",VLOOKUP(AF29,#REF!,10,FALSE()))</f>
        <v/>
      </c>
      <c r="AG30" s="98" t="str">
        <f aca="false">IF(AG29="","",VLOOKUP(AG29,#REF!,10,FALSE()))</f>
        <v/>
      </c>
      <c r="AH30" s="96" t="str">
        <f aca="false">IF(AH29="","",VLOOKUP(AH29,#REF!,10,FALSE()))</f>
        <v/>
      </c>
      <c r="AI30" s="97" t="str">
        <f aca="false">IF(AI29="","",VLOOKUP(AI29,#REF!,10,FALSE()))</f>
        <v/>
      </c>
      <c r="AJ30" s="97" t="str">
        <f aca="false">IF(AJ29="","",VLOOKUP(AJ29,#REF!,10,FALSE()))</f>
        <v/>
      </c>
      <c r="AK30" s="97" t="str">
        <f aca="false">IF(AK29="","",VLOOKUP(AK29,#REF!,10,FALSE()))</f>
        <v/>
      </c>
      <c r="AL30" s="97" t="str">
        <f aca="false">IF(AL29="","",VLOOKUP(AL29,#REF!,10,FALSE()))</f>
        <v/>
      </c>
      <c r="AM30" s="97" t="str">
        <f aca="false">IF(AM29="","",VLOOKUP(AM29,#REF!,10,FALSE()))</f>
        <v/>
      </c>
      <c r="AN30" s="98" t="str">
        <f aca="false">IF(AN29="","",VLOOKUP(AN29,#REF!,10,FALSE()))</f>
        <v/>
      </c>
      <c r="AO30" s="96" t="str">
        <f aca="false">IF(AO29="","",VLOOKUP(AO29,#REF!,10,FALSE()))</f>
        <v/>
      </c>
      <c r="AP30" s="97" t="str">
        <f aca="false">IF(AP29="","",VLOOKUP(AP29,#REF!,10,FALSE()))</f>
        <v/>
      </c>
      <c r="AQ30" s="97" t="str">
        <f aca="false">IF(AQ29="","",VLOOKUP(AQ29,#REF!,10,FALSE()))</f>
        <v/>
      </c>
      <c r="AR30" s="97" t="str">
        <f aca="false">IF(AR29="","",VLOOKUP(AR29,#REF!,10,FALSE()))</f>
        <v/>
      </c>
      <c r="AS30" s="97" t="str">
        <f aca="false">IF(AS29="","",VLOOKUP(AS29,#REF!,10,FALSE()))</f>
        <v/>
      </c>
      <c r="AT30" s="97" t="str">
        <f aca="false">IF(AT29="","",VLOOKUP(AT29,#REF!,10,FALSE()))</f>
        <v/>
      </c>
      <c r="AU30" s="98" t="str">
        <f aca="false">IF(AU29="","",VLOOKUP(AU29,#REF!,10,FALSE()))</f>
        <v/>
      </c>
      <c r="AV30" s="96" t="str">
        <f aca="false">IF(AV29="","",VLOOKUP(AV29,#REF!,10,FALSE()))</f>
        <v/>
      </c>
      <c r="AW30" s="97" t="str">
        <f aca="false">IF(AW29="","",VLOOKUP(AW29,#REF!,10,FALSE()))</f>
        <v/>
      </c>
      <c r="AX30" s="97" t="str">
        <f aca="false">IF(AX29="","",VLOOKUP(AX29,#REF!,10,FALSE()))</f>
        <v/>
      </c>
      <c r="AY30" s="97" t="str">
        <f aca="false">IF(AY29="","",VLOOKUP(AY29,#REF!,10,FALSE()))</f>
        <v/>
      </c>
      <c r="AZ30" s="97" t="str">
        <f aca="false">IF(AZ29="","",VLOOKUP(AZ29,#REF!,10,FALSE()))</f>
        <v/>
      </c>
      <c r="BA30" s="97" t="str">
        <f aca="false">IF(BA29="","",VLOOKUP(BA29,#REF!,10,FALSE()))</f>
        <v/>
      </c>
      <c r="BB30" s="98" t="str">
        <f aca="false">IF(BB29="","",VLOOKUP(BB29,#REF!,10,FALSE()))</f>
        <v/>
      </c>
      <c r="BC30" s="96" t="str">
        <f aca="false">IF(BC29="","",VLOOKUP(BC29,#REF!,10,FALSE()))</f>
        <v/>
      </c>
      <c r="BD30" s="97" t="str">
        <f aca="false">IF(BD29="","",VLOOKUP(BD29,#REF!,10,FALSE()))</f>
        <v/>
      </c>
      <c r="BE30" s="97" t="str">
        <f aca="false">IF(BE29="","",VLOOKUP(BE29,#REF!,10,FALSE()))</f>
        <v/>
      </c>
      <c r="BF30" s="99" t="n">
        <f aca="false">IF($BI$3="４週",SUM(AA30:BB30),IF($BI$3="暦月",SUM(AA30:BE30),""))</f>
        <v>0</v>
      </c>
      <c r="BG30" s="99"/>
      <c r="BH30" s="100" t="n">
        <f aca="false">IF($BI$3="４週",BF30/4,IF($BI$3="暦月",(BF30/($BI$8/7)),""))</f>
        <v>0</v>
      </c>
      <c r="BI30" s="100"/>
      <c r="BJ30" s="116"/>
      <c r="BK30" s="116"/>
      <c r="BL30" s="116"/>
      <c r="BM30" s="116"/>
      <c r="BN30" s="116"/>
    </row>
    <row r="31" customFormat="false" ht="20.25" hidden="false" customHeight="true" outlineLevel="0" collapsed="false">
      <c r="B31" s="75" t="n">
        <f aca="false">B29+1</f>
        <v>8</v>
      </c>
      <c r="C31" s="500"/>
      <c r="D31" s="500"/>
      <c r="E31" s="500"/>
      <c r="F31" s="500"/>
      <c r="G31" s="101"/>
      <c r="H31" s="101"/>
      <c r="I31" s="444"/>
      <c r="J31" s="445"/>
      <c r="K31" s="444"/>
      <c r="L31" s="445"/>
      <c r="M31" s="104"/>
      <c r="N31" s="104"/>
      <c r="O31" s="105"/>
      <c r="P31" s="105"/>
      <c r="Q31" s="105"/>
      <c r="R31" s="105"/>
      <c r="S31" s="106"/>
      <c r="T31" s="106"/>
      <c r="U31" s="106"/>
      <c r="V31" s="106"/>
      <c r="W31" s="106"/>
      <c r="X31" s="451" t="s">
        <v>34</v>
      </c>
      <c r="Y31" s="452"/>
      <c r="Z31" s="453"/>
      <c r="AA31" s="110"/>
      <c r="AB31" s="111"/>
      <c r="AC31" s="111"/>
      <c r="AD31" s="111"/>
      <c r="AE31" s="111"/>
      <c r="AF31" s="111"/>
      <c r="AG31" s="112"/>
      <c r="AH31" s="110"/>
      <c r="AI31" s="111"/>
      <c r="AJ31" s="111"/>
      <c r="AK31" s="111"/>
      <c r="AL31" s="111"/>
      <c r="AM31" s="111"/>
      <c r="AN31" s="112"/>
      <c r="AO31" s="110"/>
      <c r="AP31" s="111"/>
      <c r="AQ31" s="111"/>
      <c r="AR31" s="111"/>
      <c r="AS31" s="111"/>
      <c r="AT31" s="111"/>
      <c r="AU31" s="112"/>
      <c r="AV31" s="110"/>
      <c r="AW31" s="111"/>
      <c r="AX31" s="111"/>
      <c r="AY31" s="111"/>
      <c r="AZ31" s="111"/>
      <c r="BA31" s="111"/>
      <c r="BB31" s="112"/>
      <c r="BC31" s="110"/>
      <c r="BD31" s="111"/>
      <c r="BE31" s="113"/>
      <c r="BF31" s="114"/>
      <c r="BG31" s="114"/>
      <c r="BH31" s="115"/>
      <c r="BI31" s="115"/>
      <c r="BJ31" s="116"/>
      <c r="BK31" s="116"/>
      <c r="BL31" s="116"/>
      <c r="BM31" s="116"/>
      <c r="BN31" s="116"/>
    </row>
    <row r="32" customFormat="false" ht="20.25" hidden="false" customHeight="true" outlineLevel="0" collapsed="false">
      <c r="B32" s="75"/>
      <c r="C32" s="500"/>
      <c r="D32" s="500"/>
      <c r="E32" s="500"/>
      <c r="F32" s="500"/>
      <c r="G32" s="101"/>
      <c r="H32" s="101"/>
      <c r="I32" s="444"/>
      <c r="J32" s="445" t="n">
        <f aca="false">G31</f>
        <v>0</v>
      </c>
      <c r="K32" s="444"/>
      <c r="L32" s="445" t="n">
        <f aca="false">M31</f>
        <v>0</v>
      </c>
      <c r="M32" s="104"/>
      <c r="N32" s="104"/>
      <c r="O32" s="105"/>
      <c r="P32" s="105"/>
      <c r="Q32" s="105"/>
      <c r="R32" s="105"/>
      <c r="S32" s="106"/>
      <c r="T32" s="106"/>
      <c r="U32" s="106"/>
      <c r="V32" s="106"/>
      <c r="W32" s="106"/>
      <c r="X32" s="446" t="s">
        <v>35</v>
      </c>
      <c r="Y32" s="447"/>
      <c r="Z32" s="448"/>
      <c r="AA32" s="96" t="str">
        <f aca="false">IF(AA31="","",VLOOKUP(AA31,#REF!,10,FALSE()))</f>
        <v/>
      </c>
      <c r="AB32" s="97" t="str">
        <f aca="false">IF(AB31="","",VLOOKUP(AB31,#REF!,10,FALSE()))</f>
        <v/>
      </c>
      <c r="AC32" s="97" t="str">
        <f aca="false">IF(AC31="","",VLOOKUP(AC31,#REF!,10,FALSE()))</f>
        <v/>
      </c>
      <c r="AD32" s="97" t="str">
        <f aca="false">IF(AD31="","",VLOOKUP(AD31,#REF!,10,FALSE()))</f>
        <v/>
      </c>
      <c r="AE32" s="97" t="str">
        <f aca="false">IF(AE31="","",VLOOKUP(AE31,#REF!,10,FALSE()))</f>
        <v/>
      </c>
      <c r="AF32" s="97" t="str">
        <f aca="false">IF(AF31="","",VLOOKUP(AF31,#REF!,10,FALSE()))</f>
        <v/>
      </c>
      <c r="AG32" s="98" t="str">
        <f aca="false">IF(AG31="","",VLOOKUP(AG31,#REF!,10,FALSE()))</f>
        <v/>
      </c>
      <c r="AH32" s="96" t="str">
        <f aca="false">IF(AH31="","",VLOOKUP(AH31,#REF!,10,FALSE()))</f>
        <v/>
      </c>
      <c r="AI32" s="97" t="str">
        <f aca="false">IF(AI31="","",VLOOKUP(AI31,#REF!,10,FALSE()))</f>
        <v/>
      </c>
      <c r="AJ32" s="97" t="str">
        <f aca="false">IF(AJ31="","",VLOOKUP(AJ31,#REF!,10,FALSE()))</f>
        <v/>
      </c>
      <c r="AK32" s="97" t="str">
        <f aca="false">IF(AK31="","",VLOOKUP(AK31,#REF!,10,FALSE()))</f>
        <v/>
      </c>
      <c r="AL32" s="97" t="str">
        <f aca="false">IF(AL31="","",VLOOKUP(AL31,#REF!,10,FALSE()))</f>
        <v/>
      </c>
      <c r="AM32" s="97" t="str">
        <f aca="false">IF(AM31="","",VLOOKUP(AM31,#REF!,10,FALSE()))</f>
        <v/>
      </c>
      <c r="AN32" s="98" t="str">
        <f aca="false">IF(AN31="","",VLOOKUP(AN31,#REF!,10,FALSE()))</f>
        <v/>
      </c>
      <c r="AO32" s="96" t="str">
        <f aca="false">IF(AO31="","",VLOOKUP(AO31,#REF!,10,FALSE()))</f>
        <v/>
      </c>
      <c r="AP32" s="97" t="str">
        <f aca="false">IF(AP31="","",VLOOKUP(AP31,#REF!,10,FALSE()))</f>
        <v/>
      </c>
      <c r="AQ32" s="97" t="str">
        <f aca="false">IF(AQ31="","",VLOOKUP(AQ31,#REF!,10,FALSE()))</f>
        <v/>
      </c>
      <c r="AR32" s="97" t="str">
        <f aca="false">IF(AR31="","",VLOOKUP(AR31,#REF!,10,FALSE()))</f>
        <v/>
      </c>
      <c r="AS32" s="97" t="str">
        <f aca="false">IF(AS31="","",VLOOKUP(AS31,#REF!,10,FALSE()))</f>
        <v/>
      </c>
      <c r="AT32" s="97" t="str">
        <f aca="false">IF(AT31="","",VLOOKUP(AT31,#REF!,10,FALSE()))</f>
        <v/>
      </c>
      <c r="AU32" s="98" t="str">
        <f aca="false">IF(AU31="","",VLOOKUP(AU31,#REF!,10,FALSE()))</f>
        <v/>
      </c>
      <c r="AV32" s="96" t="str">
        <f aca="false">IF(AV31="","",VLOOKUP(AV31,#REF!,10,FALSE()))</f>
        <v/>
      </c>
      <c r="AW32" s="97" t="str">
        <f aca="false">IF(AW31="","",VLOOKUP(AW31,#REF!,10,FALSE()))</f>
        <v/>
      </c>
      <c r="AX32" s="97" t="str">
        <f aca="false">IF(AX31="","",VLOOKUP(AX31,#REF!,10,FALSE()))</f>
        <v/>
      </c>
      <c r="AY32" s="97" t="str">
        <f aca="false">IF(AY31="","",VLOOKUP(AY31,#REF!,10,FALSE()))</f>
        <v/>
      </c>
      <c r="AZ32" s="97" t="str">
        <f aca="false">IF(AZ31="","",VLOOKUP(AZ31,#REF!,10,FALSE()))</f>
        <v/>
      </c>
      <c r="BA32" s="97" t="str">
        <f aca="false">IF(BA31="","",VLOOKUP(BA31,#REF!,10,FALSE()))</f>
        <v/>
      </c>
      <c r="BB32" s="98" t="str">
        <f aca="false">IF(BB31="","",VLOOKUP(BB31,#REF!,10,FALSE()))</f>
        <v/>
      </c>
      <c r="BC32" s="96" t="str">
        <f aca="false">IF(BC31="","",VLOOKUP(BC31,#REF!,10,FALSE()))</f>
        <v/>
      </c>
      <c r="BD32" s="97" t="str">
        <f aca="false">IF(BD31="","",VLOOKUP(BD31,#REF!,10,FALSE()))</f>
        <v/>
      </c>
      <c r="BE32" s="97" t="str">
        <f aca="false">IF(BE31="","",VLOOKUP(BE31,#REF!,10,FALSE()))</f>
        <v/>
      </c>
      <c r="BF32" s="99" t="n">
        <f aca="false">IF($BI$3="４週",SUM(AA32:BB32),IF($BI$3="暦月",SUM(AA32:BE32),""))</f>
        <v>0</v>
      </c>
      <c r="BG32" s="99"/>
      <c r="BH32" s="100" t="n">
        <f aca="false">IF($BI$3="４週",BF32/4,IF($BI$3="暦月",(BF32/($BI$8/7)),""))</f>
        <v>0</v>
      </c>
      <c r="BI32" s="100"/>
      <c r="BJ32" s="116"/>
      <c r="BK32" s="116"/>
      <c r="BL32" s="116"/>
      <c r="BM32" s="116"/>
      <c r="BN32" s="116"/>
    </row>
    <row r="33" customFormat="false" ht="20.25" hidden="false" customHeight="true" outlineLevel="0" collapsed="false">
      <c r="B33" s="75" t="n">
        <f aca="false">B31+1</f>
        <v>9</v>
      </c>
      <c r="C33" s="500"/>
      <c r="D33" s="500"/>
      <c r="E33" s="500"/>
      <c r="F33" s="500"/>
      <c r="G33" s="101"/>
      <c r="H33" s="101"/>
      <c r="I33" s="444"/>
      <c r="J33" s="445"/>
      <c r="K33" s="444"/>
      <c r="L33" s="445"/>
      <c r="M33" s="104"/>
      <c r="N33" s="104"/>
      <c r="O33" s="105"/>
      <c r="P33" s="105"/>
      <c r="Q33" s="105"/>
      <c r="R33" s="105"/>
      <c r="S33" s="106"/>
      <c r="T33" s="106"/>
      <c r="U33" s="106"/>
      <c r="V33" s="106"/>
      <c r="W33" s="106"/>
      <c r="X33" s="451" t="s">
        <v>34</v>
      </c>
      <c r="Y33" s="452"/>
      <c r="Z33" s="453"/>
      <c r="AA33" s="110"/>
      <c r="AB33" s="111"/>
      <c r="AC33" s="111"/>
      <c r="AD33" s="111"/>
      <c r="AE33" s="111"/>
      <c r="AF33" s="111"/>
      <c r="AG33" s="112"/>
      <c r="AH33" s="110"/>
      <c r="AI33" s="111"/>
      <c r="AJ33" s="111"/>
      <c r="AK33" s="111"/>
      <c r="AL33" s="111"/>
      <c r="AM33" s="111"/>
      <c r="AN33" s="112"/>
      <c r="AO33" s="110"/>
      <c r="AP33" s="111"/>
      <c r="AQ33" s="111"/>
      <c r="AR33" s="111"/>
      <c r="AS33" s="111"/>
      <c r="AT33" s="111"/>
      <c r="AU33" s="112"/>
      <c r="AV33" s="110"/>
      <c r="AW33" s="111"/>
      <c r="AX33" s="111"/>
      <c r="AY33" s="111"/>
      <c r="AZ33" s="111"/>
      <c r="BA33" s="111"/>
      <c r="BB33" s="112"/>
      <c r="BC33" s="110"/>
      <c r="BD33" s="111"/>
      <c r="BE33" s="113"/>
      <c r="BF33" s="114"/>
      <c r="BG33" s="114"/>
      <c r="BH33" s="115"/>
      <c r="BI33" s="115"/>
      <c r="BJ33" s="116"/>
      <c r="BK33" s="116"/>
      <c r="BL33" s="116"/>
      <c r="BM33" s="116"/>
      <c r="BN33" s="116"/>
    </row>
    <row r="34" customFormat="false" ht="20.25" hidden="false" customHeight="true" outlineLevel="0" collapsed="false">
      <c r="B34" s="75"/>
      <c r="C34" s="500"/>
      <c r="D34" s="500"/>
      <c r="E34" s="500"/>
      <c r="F34" s="500"/>
      <c r="G34" s="101"/>
      <c r="H34" s="101"/>
      <c r="I34" s="444"/>
      <c r="J34" s="445" t="n">
        <f aca="false">G33</f>
        <v>0</v>
      </c>
      <c r="K34" s="444"/>
      <c r="L34" s="445" t="n">
        <f aca="false">M33</f>
        <v>0</v>
      </c>
      <c r="M34" s="104"/>
      <c r="N34" s="104"/>
      <c r="O34" s="105"/>
      <c r="P34" s="105"/>
      <c r="Q34" s="105"/>
      <c r="R34" s="105"/>
      <c r="S34" s="106"/>
      <c r="T34" s="106"/>
      <c r="U34" s="106"/>
      <c r="V34" s="106"/>
      <c r="W34" s="106"/>
      <c r="X34" s="454" t="s">
        <v>35</v>
      </c>
      <c r="Y34" s="455"/>
      <c r="Z34" s="456"/>
      <c r="AA34" s="96" t="str">
        <f aca="false">IF(AA33="","",VLOOKUP(AA33,#REF!,10,FALSE()))</f>
        <v/>
      </c>
      <c r="AB34" s="97" t="str">
        <f aca="false">IF(AB33="","",VLOOKUP(AB33,#REF!,10,FALSE()))</f>
        <v/>
      </c>
      <c r="AC34" s="97" t="str">
        <f aca="false">IF(AC33="","",VLOOKUP(AC33,#REF!,10,FALSE()))</f>
        <v/>
      </c>
      <c r="AD34" s="97" t="str">
        <f aca="false">IF(AD33="","",VLOOKUP(AD33,#REF!,10,FALSE()))</f>
        <v/>
      </c>
      <c r="AE34" s="97" t="str">
        <f aca="false">IF(AE33="","",VLOOKUP(AE33,#REF!,10,FALSE()))</f>
        <v/>
      </c>
      <c r="AF34" s="97" t="str">
        <f aca="false">IF(AF33="","",VLOOKUP(AF33,#REF!,10,FALSE()))</f>
        <v/>
      </c>
      <c r="AG34" s="98" t="str">
        <f aca="false">IF(AG33="","",VLOOKUP(AG33,#REF!,10,FALSE()))</f>
        <v/>
      </c>
      <c r="AH34" s="96" t="str">
        <f aca="false">IF(AH33="","",VLOOKUP(AH33,#REF!,10,FALSE()))</f>
        <v/>
      </c>
      <c r="AI34" s="97" t="str">
        <f aca="false">IF(AI33="","",VLOOKUP(AI33,#REF!,10,FALSE()))</f>
        <v/>
      </c>
      <c r="AJ34" s="97" t="str">
        <f aca="false">IF(AJ33="","",VLOOKUP(AJ33,#REF!,10,FALSE()))</f>
        <v/>
      </c>
      <c r="AK34" s="97" t="str">
        <f aca="false">IF(AK33="","",VLOOKUP(AK33,#REF!,10,FALSE()))</f>
        <v/>
      </c>
      <c r="AL34" s="97" t="str">
        <f aca="false">IF(AL33="","",VLOOKUP(AL33,#REF!,10,FALSE()))</f>
        <v/>
      </c>
      <c r="AM34" s="97" t="str">
        <f aca="false">IF(AM33="","",VLOOKUP(AM33,#REF!,10,FALSE()))</f>
        <v/>
      </c>
      <c r="AN34" s="98" t="str">
        <f aca="false">IF(AN33="","",VLOOKUP(AN33,#REF!,10,FALSE()))</f>
        <v/>
      </c>
      <c r="AO34" s="96" t="str">
        <f aca="false">IF(AO33="","",VLOOKUP(AO33,#REF!,10,FALSE()))</f>
        <v/>
      </c>
      <c r="AP34" s="97" t="str">
        <f aca="false">IF(AP33="","",VLOOKUP(AP33,#REF!,10,FALSE()))</f>
        <v/>
      </c>
      <c r="AQ34" s="97" t="str">
        <f aca="false">IF(AQ33="","",VLOOKUP(AQ33,#REF!,10,FALSE()))</f>
        <v/>
      </c>
      <c r="AR34" s="97" t="str">
        <f aca="false">IF(AR33="","",VLOOKUP(AR33,#REF!,10,FALSE()))</f>
        <v/>
      </c>
      <c r="AS34" s="97" t="str">
        <f aca="false">IF(AS33="","",VLOOKUP(AS33,#REF!,10,FALSE()))</f>
        <v/>
      </c>
      <c r="AT34" s="97" t="str">
        <f aca="false">IF(AT33="","",VLOOKUP(AT33,#REF!,10,FALSE()))</f>
        <v/>
      </c>
      <c r="AU34" s="98" t="str">
        <f aca="false">IF(AU33="","",VLOOKUP(AU33,#REF!,10,FALSE()))</f>
        <v/>
      </c>
      <c r="AV34" s="96" t="str">
        <f aca="false">IF(AV33="","",VLOOKUP(AV33,#REF!,10,FALSE()))</f>
        <v/>
      </c>
      <c r="AW34" s="97" t="str">
        <f aca="false">IF(AW33="","",VLOOKUP(AW33,#REF!,10,FALSE()))</f>
        <v/>
      </c>
      <c r="AX34" s="97" t="str">
        <f aca="false">IF(AX33="","",VLOOKUP(AX33,#REF!,10,FALSE()))</f>
        <v/>
      </c>
      <c r="AY34" s="97" t="str">
        <f aca="false">IF(AY33="","",VLOOKUP(AY33,#REF!,10,FALSE()))</f>
        <v/>
      </c>
      <c r="AZ34" s="97" t="str">
        <f aca="false">IF(AZ33="","",VLOOKUP(AZ33,#REF!,10,FALSE()))</f>
        <v/>
      </c>
      <c r="BA34" s="97" t="str">
        <f aca="false">IF(BA33="","",VLOOKUP(BA33,#REF!,10,FALSE()))</f>
        <v/>
      </c>
      <c r="BB34" s="98" t="str">
        <f aca="false">IF(BB33="","",VLOOKUP(BB33,#REF!,10,FALSE()))</f>
        <v/>
      </c>
      <c r="BC34" s="96" t="str">
        <f aca="false">IF(BC33="","",VLOOKUP(BC33,#REF!,10,FALSE()))</f>
        <v/>
      </c>
      <c r="BD34" s="97" t="str">
        <f aca="false">IF(BD33="","",VLOOKUP(BD33,#REF!,10,FALSE()))</f>
        <v/>
      </c>
      <c r="BE34" s="97" t="str">
        <f aca="false">IF(BE33="","",VLOOKUP(BE33,#REF!,10,FALSE()))</f>
        <v/>
      </c>
      <c r="BF34" s="99" t="n">
        <f aca="false">IF($BI$3="４週",SUM(AA34:BB34),IF($BI$3="暦月",SUM(AA34:BE34),""))</f>
        <v>0</v>
      </c>
      <c r="BG34" s="99"/>
      <c r="BH34" s="100" t="n">
        <f aca="false">IF($BI$3="４週",BF34/4,IF($BI$3="暦月",(BF34/($BI$8/7)),""))</f>
        <v>0</v>
      </c>
      <c r="BI34" s="100"/>
      <c r="BJ34" s="116"/>
      <c r="BK34" s="116"/>
      <c r="BL34" s="116"/>
      <c r="BM34" s="116"/>
      <c r="BN34" s="116"/>
    </row>
    <row r="35" customFormat="false" ht="20.25" hidden="false" customHeight="true" outlineLevel="0" collapsed="false">
      <c r="B35" s="75" t="n">
        <f aca="false">B33+1</f>
        <v>10</v>
      </c>
      <c r="C35" s="500"/>
      <c r="D35" s="500"/>
      <c r="E35" s="500"/>
      <c r="F35" s="500"/>
      <c r="G35" s="101"/>
      <c r="H35" s="101"/>
      <c r="I35" s="444"/>
      <c r="J35" s="445"/>
      <c r="K35" s="444"/>
      <c r="L35" s="445"/>
      <c r="M35" s="104"/>
      <c r="N35" s="104"/>
      <c r="O35" s="105"/>
      <c r="P35" s="105"/>
      <c r="Q35" s="105"/>
      <c r="R35" s="105"/>
      <c r="S35" s="106"/>
      <c r="T35" s="106"/>
      <c r="U35" s="106"/>
      <c r="V35" s="106"/>
      <c r="W35" s="106"/>
      <c r="X35" s="457" t="s">
        <v>34</v>
      </c>
      <c r="Z35" s="458"/>
      <c r="AA35" s="110"/>
      <c r="AB35" s="111"/>
      <c r="AC35" s="111"/>
      <c r="AD35" s="111"/>
      <c r="AE35" s="111"/>
      <c r="AF35" s="111"/>
      <c r="AG35" s="112"/>
      <c r="AH35" s="110"/>
      <c r="AI35" s="111"/>
      <c r="AJ35" s="111"/>
      <c r="AK35" s="111"/>
      <c r="AL35" s="111"/>
      <c r="AM35" s="111"/>
      <c r="AN35" s="112"/>
      <c r="AO35" s="110"/>
      <c r="AP35" s="111"/>
      <c r="AQ35" s="111"/>
      <c r="AR35" s="111"/>
      <c r="AS35" s="111"/>
      <c r="AT35" s="111"/>
      <c r="AU35" s="112"/>
      <c r="AV35" s="110"/>
      <c r="AW35" s="111"/>
      <c r="AX35" s="111"/>
      <c r="AY35" s="111"/>
      <c r="AZ35" s="111"/>
      <c r="BA35" s="111"/>
      <c r="BB35" s="112"/>
      <c r="BC35" s="110"/>
      <c r="BD35" s="111"/>
      <c r="BE35" s="113"/>
      <c r="BF35" s="114"/>
      <c r="BG35" s="114"/>
      <c r="BH35" s="115"/>
      <c r="BI35" s="115"/>
      <c r="BJ35" s="116"/>
      <c r="BK35" s="116"/>
      <c r="BL35" s="116"/>
      <c r="BM35" s="116"/>
      <c r="BN35" s="116"/>
    </row>
    <row r="36" customFormat="false" ht="20.25" hidden="false" customHeight="true" outlineLevel="0" collapsed="false">
      <c r="B36" s="75"/>
      <c r="C36" s="500"/>
      <c r="D36" s="500"/>
      <c r="E36" s="500"/>
      <c r="F36" s="500"/>
      <c r="G36" s="101"/>
      <c r="H36" s="101"/>
      <c r="I36" s="444"/>
      <c r="J36" s="445" t="n">
        <f aca="false">G35</f>
        <v>0</v>
      </c>
      <c r="K36" s="444"/>
      <c r="L36" s="445" t="n">
        <f aca="false">M35</f>
        <v>0</v>
      </c>
      <c r="M36" s="104"/>
      <c r="N36" s="104"/>
      <c r="O36" s="105"/>
      <c r="P36" s="105"/>
      <c r="Q36" s="105"/>
      <c r="R36" s="105"/>
      <c r="S36" s="106"/>
      <c r="T36" s="106"/>
      <c r="U36" s="106"/>
      <c r="V36" s="106"/>
      <c r="W36" s="106"/>
      <c r="X36" s="454" t="s">
        <v>35</v>
      </c>
      <c r="Y36" s="455"/>
      <c r="Z36" s="456"/>
      <c r="AA36" s="96" t="str">
        <f aca="false">IF(AA35="","",VLOOKUP(AA35,#REF!,10,FALSE()))</f>
        <v/>
      </c>
      <c r="AB36" s="97" t="str">
        <f aca="false">IF(AB35="","",VLOOKUP(AB35,#REF!,10,FALSE()))</f>
        <v/>
      </c>
      <c r="AC36" s="97" t="str">
        <f aca="false">IF(AC35="","",VLOOKUP(AC35,#REF!,10,FALSE()))</f>
        <v/>
      </c>
      <c r="AD36" s="97" t="str">
        <f aca="false">IF(AD35="","",VLOOKUP(AD35,#REF!,10,FALSE()))</f>
        <v/>
      </c>
      <c r="AE36" s="97" t="str">
        <f aca="false">IF(AE35="","",VLOOKUP(AE35,#REF!,10,FALSE()))</f>
        <v/>
      </c>
      <c r="AF36" s="97" t="str">
        <f aca="false">IF(AF35="","",VLOOKUP(AF35,#REF!,10,FALSE()))</f>
        <v/>
      </c>
      <c r="AG36" s="98" t="str">
        <f aca="false">IF(AG35="","",VLOOKUP(AG35,#REF!,10,FALSE()))</f>
        <v/>
      </c>
      <c r="AH36" s="96" t="str">
        <f aca="false">IF(AH35="","",VLOOKUP(AH35,#REF!,10,FALSE()))</f>
        <v/>
      </c>
      <c r="AI36" s="97" t="str">
        <f aca="false">IF(AI35="","",VLOOKUP(AI35,#REF!,10,FALSE()))</f>
        <v/>
      </c>
      <c r="AJ36" s="97" t="str">
        <f aca="false">IF(AJ35="","",VLOOKUP(AJ35,#REF!,10,FALSE()))</f>
        <v/>
      </c>
      <c r="AK36" s="97" t="str">
        <f aca="false">IF(AK35="","",VLOOKUP(AK35,#REF!,10,FALSE()))</f>
        <v/>
      </c>
      <c r="AL36" s="97" t="str">
        <f aca="false">IF(AL35="","",VLOOKUP(AL35,#REF!,10,FALSE()))</f>
        <v/>
      </c>
      <c r="AM36" s="97" t="str">
        <f aca="false">IF(AM35="","",VLOOKUP(AM35,#REF!,10,FALSE()))</f>
        <v/>
      </c>
      <c r="AN36" s="98" t="str">
        <f aca="false">IF(AN35="","",VLOOKUP(AN35,#REF!,10,FALSE()))</f>
        <v/>
      </c>
      <c r="AO36" s="96" t="str">
        <f aca="false">IF(AO35="","",VLOOKUP(AO35,#REF!,10,FALSE()))</f>
        <v/>
      </c>
      <c r="AP36" s="97" t="str">
        <f aca="false">IF(AP35="","",VLOOKUP(AP35,#REF!,10,FALSE()))</f>
        <v/>
      </c>
      <c r="AQ36" s="97" t="str">
        <f aca="false">IF(AQ35="","",VLOOKUP(AQ35,#REF!,10,FALSE()))</f>
        <v/>
      </c>
      <c r="AR36" s="97" t="str">
        <f aca="false">IF(AR35="","",VLOOKUP(AR35,#REF!,10,FALSE()))</f>
        <v/>
      </c>
      <c r="AS36" s="97" t="str">
        <f aca="false">IF(AS35="","",VLOOKUP(AS35,#REF!,10,FALSE()))</f>
        <v/>
      </c>
      <c r="AT36" s="97" t="str">
        <f aca="false">IF(AT35="","",VLOOKUP(AT35,#REF!,10,FALSE()))</f>
        <v/>
      </c>
      <c r="AU36" s="98" t="str">
        <f aca="false">IF(AU35="","",VLOOKUP(AU35,#REF!,10,FALSE()))</f>
        <v/>
      </c>
      <c r="AV36" s="96" t="str">
        <f aca="false">IF(AV35="","",VLOOKUP(AV35,#REF!,10,FALSE()))</f>
        <v/>
      </c>
      <c r="AW36" s="97" t="str">
        <f aca="false">IF(AW35="","",VLOOKUP(AW35,#REF!,10,FALSE()))</f>
        <v/>
      </c>
      <c r="AX36" s="97" t="str">
        <f aca="false">IF(AX35="","",VLOOKUP(AX35,#REF!,10,FALSE()))</f>
        <v/>
      </c>
      <c r="AY36" s="97" t="str">
        <f aca="false">IF(AY35="","",VLOOKUP(AY35,#REF!,10,FALSE()))</f>
        <v/>
      </c>
      <c r="AZ36" s="97" t="str">
        <f aca="false">IF(AZ35="","",VLOOKUP(AZ35,#REF!,10,FALSE()))</f>
        <v/>
      </c>
      <c r="BA36" s="97" t="str">
        <f aca="false">IF(BA35="","",VLOOKUP(BA35,#REF!,10,FALSE()))</f>
        <v/>
      </c>
      <c r="BB36" s="98" t="str">
        <f aca="false">IF(BB35="","",VLOOKUP(BB35,#REF!,10,FALSE()))</f>
        <v/>
      </c>
      <c r="BC36" s="96" t="str">
        <f aca="false">IF(BC35="","",VLOOKUP(BC35,#REF!,10,FALSE()))</f>
        <v/>
      </c>
      <c r="BD36" s="97" t="str">
        <f aca="false">IF(BD35="","",VLOOKUP(BD35,#REF!,10,FALSE()))</f>
        <v/>
      </c>
      <c r="BE36" s="97" t="str">
        <f aca="false">IF(BE35="","",VLOOKUP(BE35,#REF!,10,FALSE()))</f>
        <v/>
      </c>
      <c r="BF36" s="99" t="n">
        <f aca="false">IF($BI$3="４週",SUM(AA36:BB36),IF($BI$3="暦月",SUM(AA36:BE36),""))</f>
        <v>0</v>
      </c>
      <c r="BG36" s="99"/>
      <c r="BH36" s="100" t="n">
        <f aca="false">IF($BI$3="４週",BF36/4,IF($BI$3="暦月",(BF36/($BI$8/7)),""))</f>
        <v>0</v>
      </c>
      <c r="BI36" s="100"/>
      <c r="BJ36" s="116"/>
      <c r="BK36" s="116"/>
      <c r="BL36" s="116"/>
      <c r="BM36" s="116"/>
      <c r="BN36" s="116"/>
    </row>
    <row r="37" customFormat="false" ht="20.25" hidden="false" customHeight="true" outlineLevel="0" collapsed="false">
      <c r="B37" s="75" t="n">
        <f aca="false">B35+1</f>
        <v>11</v>
      </c>
      <c r="C37" s="500"/>
      <c r="D37" s="500"/>
      <c r="E37" s="500"/>
      <c r="F37" s="500"/>
      <c r="G37" s="101"/>
      <c r="H37" s="101"/>
      <c r="I37" s="444"/>
      <c r="J37" s="445"/>
      <c r="K37" s="444"/>
      <c r="L37" s="445"/>
      <c r="M37" s="104"/>
      <c r="N37" s="104"/>
      <c r="O37" s="105"/>
      <c r="P37" s="105"/>
      <c r="Q37" s="105"/>
      <c r="R37" s="105"/>
      <c r="S37" s="106"/>
      <c r="T37" s="106"/>
      <c r="U37" s="106"/>
      <c r="V37" s="106"/>
      <c r="W37" s="106"/>
      <c r="X37" s="457" t="s">
        <v>34</v>
      </c>
      <c r="Z37" s="458"/>
      <c r="AA37" s="110"/>
      <c r="AB37" s="111"/>
      <c r="AC37" s="111"/>
      <c r="AD37" s="111"/>
      <c r="AE37" s="111"/>
      <c r="AF37" s="111"/>
      <c r="AG37" s="112"/>
      <c r="AH37" s="110"/>
      <c r="AI37" s="111"/>
      <c r="AJ37" s="111"/>
      <c r="AK37" s="111"/>
      <c r="AL37" s="111"/>
      <c r="AM37" s="111"/>
      <c r="AN37" s="112"/>
      <c r="AO37" s="110"/>
      <c r="AP37" s="111"/>
      <c r="AQ37" s="111"/>
      <c r="AR37" s="111"/>
      <c r="AS37" s="111"/>
      <c r="AT37" s="111"/>
      <c r="AU37" s="112"/>
      <c r="AV37" s="110"/>
      <c r="AW37" s="111"/>
      <c r="AX37" s="111"/>
      <c r="AY37" s="111"/>
      <c r="AZ37" s="111"/>
      <c r="BA37" s="111"/>
      <c r="BB37" s="112"/>
      <c r="BC37" s="110"/>
      <c r="BD37" s="111"/>
      <c r="BE37" s="113"/>
      <c r="BF37" s="114"/>
      <c r="BG37" s="114"/>
      <c r="BH37" s="115"/>
      <c r="BI37" s="115"/>
      <c r="BJ37" s="116"/>
      <c r="BK37" s="116"/>
      <c r="BL37" s="116"/>
      <c r="BM37" s="116"/>
      <c r="BN37" s="116"/>
    </row>
    <row r="38" customFormat="false" ht="20.25" hidden="false" customHeight="true" outlineLevel="0" collapsed="false">
      <c r="B38" s="75"/>
      <c r="C38" s="500"/>
      <c r="D38" s="500"/>
      <c r="E38" s="500"/>
      <c r="F38" s="500"/>
      <c r="G38" s="101"/>
      <c r="H38" s="101"/>
      <c r="I38" s="444"/>
      <c r="J38" s="445" t="n">
        <f aca="false">G37</f>
        <v>0</v>
      </c>
      <c r="K38" s="444"/>
      <c r="L38" s="445" t="n">
        <f aca="false">M37</f>
        <v>0</v>
      </c>
      <c r="M38" s="104"/>
      <c r="N38" s="104"/>
      <c r="O38" s="105"/>
      <c r="P38" s="105"/>
      <c r="Q38" s="105"/>
      <c r="R38" s="105"/>
      <c r="S38" s="106"/>
      <c r="T38" s="106"/>
      <c r="U38" s="106"/>
      <c r="V38" s="106"/>
      <c r="W38" s="106"/>
      <c r="X38" s="454" t="s">
        <v>35</v>
      </c>
      <c r="Y38" s="455"/>
      <c r="Z38" s="456"/>
      <c r="AA38" s="96" t="str">
        <f aca="false">IF(AA37="","",VLOOKUP(AA37,#REF!,10,FALSE()))</f>
        <v/>
      </c>
      <c r="AB38" s="97" t="str">
        <f aca="false">IF(AB37="","",VLOOKUP(AB37,#REF!,10,FALSE()))</f>
        <v/>
      </c>
      <c r="AC38" s="97" t="str">
        <f aca="false">IF(AC37="","",VLOOKUP(AC37,#REF!,10,FALSE()))</f>
        <v/>
      </c>
      <c r="AD38" s="97" t="str">
        <f aca="false">IF(AD37="","",VLOOKUP(AD37,#REF!,10,FALSE()))</f>
        <v/>
      </c>
      <c r="AE38" s="97" t="str">
        <f aca="false">IF(AE37="","",VLOOKUP(AE37,#REF!,10,FALSE()))</f>
        <v/>
      </c>
      <c r="AF38" s="97" t="str">
        <f aca="false">IF(AF37="","",VLOOKUP(AF37,#REF!,10,FALSE()))</f>
        <v/>
      </c>
      <c r="AG38" s="98" t="str">
        <f aca="false">IF(AG37="","",VLOOKUP(AG37,#REF!,10,FALSE()))</f>
        <v/>
      </c>
      <c r="AH38" s="96" t="str">
        <f aca="false">IF(AH37="","",VLOOKUP(AH37,#REF!,10,FALSE()))</f>
        <v/>
      </c>
      <c r="AI38" s="97" t="str">
        <f aca="false">IF(AI37="","",VLOOKUP(AI37,#REF!,10,FALSE()))</f>
        <v/>
      </c>
      <c r="AJ38" s="97" t="str">
        <f aca="false">IF(AJ37="","",VLOOKUP(AJ37,#REF!,10,FALSE()))</f>
        <v/>
      </c>
      <c r="AK38" s="97" t="str">
        <f aca="false">IF(AK37="","",VLOOKUP(AK37,#REF!,10,FALSE()))</f>
        <v/>
      </c>
      <c r="AL38" s="97" t="str">
        <f aca="false">IF(AL37="","",VLOOKUP(AL37,#REF!,10,FALSE()))</f>
        <v/>
      </c>
      <c r="AM38" s="97" t="str">
        <f aca="false">IF(AM37="","",VLOOKUP(AM37,#REF!,10,FALSE()))</f>
        <v/>
      </c>
      <c r="AN38" s="98" t="str">
        <f aca="false">IF(AN37="","",VLOOKUP(AN37,#REF!,10,FALSE()))</f>
        <v/>
      </c>
      <c r="AO38" s="96" t="str">
        <f aca="false">IF(AO37="","",VLOOKUP(AO37,#REF!,10,FALSE()))</f>
        <v/>
      </c>
      <c r="AP38" s="97" t="str">
        <f aca="false">IF(AP37="","",VLOOKUP(AP37,#REF!,10,FALSE()))</f>
        <v/>
      </c>
      <c r="AQ38" s="97" t="str">
        <f aca="false">IF(AQ37="","",VLOOKUP(AQ37,#REF!,10,FALSE()))</f>
        <v/>
      </c>
      <c r="AR38" s="97" t="str">
        <f aca="false">IF(AR37="","",VLOOKUP(AR37,#REF!,10,FALSE()))</f>
        <v/>
      </c>
      <c r="AS38" s="97" t="str">
        <f aca="false">IF(AS37="","",VLOOKUP(AS37,#REF!,10,FALSE()))</f>
        <v/>
      </c>
      <c r="AT38" s="97" t="str">
        <f aca="false">IF(AT37="","",VLOOKUP(AT37,#REF!,10,FALSE()))</f>
        <v/>
      </c>
      <c r="AU38" s="98" t="str">
        <f aca="false">IF(AU37="","",VLOOKUP(AU37,#REF!,10,FALSE()))</f>
        <v/>
      </c>
      <c r="AV38" s="96" t="str">
        <f aca="false">IF(AV37="","",VLOOKUP(AV37,#REF!,10,FALSE()))</f>
        <v/>
      </c>
      <c r="AW38" s="97" t="str">
        <f aca="false">IF(AW37="","",VLOOKUP(AW37,#REF!,10,FALSE()))</f>
        <v/>
      </c>
      <c r="AX38" s="97" t="str">
        <f aca="false">IF(AX37="","",VLOOKUP(AX37,#REF!,10,FALSE()))</f>
        <v/>
      </c>
      <c r="AY38" s="97" t="str">
        <f aca="false">IF(AY37="","",VLOOKUP(AY37,#REF!,10,FALSE()))</f>
        <v/>
      </c>
      <c r="AZ38" s="97" t="str">
        <f aca="false">IF(AZ37="","",VLOOKUP(AZ37,#REF!,10,FALSE()))</f>
        <v/>
      </c>
      <c r="BA38" s="97" t="str">
        <f aca="false">IF(BA37="","",VLOOKUP(BA37,#REF!,10,FALSE()))</f>
        <v/>
      </c>
      <c r="BB38" s="98" t="str">
        <f aca="false">IF(BB37="","",VLOOKUP(BB37,#REF!,10,FALSE()))</f>
        <v/>
      </c>
      <c r="BC38" s="96" t="str">
        <f aca="false">IF(BC37="","",VLOOKUP(BC37,#REF!,10,FALSE()))</f>
        <v/>
      </c>
      <c r="BD38" s="97" t="str">
        <f aca="false">IF(BD37="","",VLOOKUP(BD37,#REF!,10,FALSE()))</f>
        <v/>
      </c>
      <c r="BE38" s="97" t="str">
        <f aca="false">IF(BE37="","",VLOOKUP(BE37,#REF!,10,FALSE()))</f>
        <v/>
      </c>
      <c r="BF38" s="99" t="n">
        <f aca="false">IF($BI$3="４週",SUM(AA38:BB38),IF($BI$3="暦月",SUM(AA38:BE38),""))</f>
        <v>0</v>
      </c>
      <c r="BG38" s="99"/>
      <c r="BH38" s="100" t="n">
        <f aca="false">IF($BI$3="４週",BF38/4,IF($BI$3="暦月",(BF38/($BI$8/7)),""))</f>
        <v>0</v>
      </c>
      <c r="BI38" s="100"/>
      <c r="BJ38" s="116"/>
      <c r="BK38" s="116"/>
      <c r="BL38" s="116"/>
      <c r="BM38" s="116"/>
      <c r="BN38" s="116"/>
    </row>
    <row r="39" customFormat="false" ht="20.25" hidden="false" customHeight="true" outlineLevel="0" collapsed="false">
      <c r="B39" s="75" t="n">
        <f aca="false">B37+1</f>
        <v>12</v>
      </c>
      <c r="C39" s="500"/>
      <c r="D39" s="500"/>
      <c r="E39" s="500"/>
      <c r="F39" s="500"/>
      <c r="G39" s="101"/>
      <c r="H39" s="101"/>
      <c r="I39" s="444"/>
      <c r="J39" s="445"/>
      <c r="K39" s="444"/>
      <c r="L39" s="445"/>
      <c r="M39" s="104"/>
      <c r="N39" s="104"/>
      <c r="O39" s="105"/>
      <c r="P39" s="105"/>
      <c r="Q39" s="105"/>
      <c r="R39" s="105"/>
      <c r="S39" s="106"/>
      <c r="T39" s="106"/>
      <c r="U39" s="106"/>
      <c r="V39" s="106"/>
      <c r="W39" s="106"/>
      <c r="X39" s="457" t="s">
        <v>34</v>
      </c>
      <c r="Z39" s="458"/>
      <c r="AA39" s="110"/>
      <c r="AB39" s="111"/>
      <c r="AC39" s="111"/>
      <c r="AD39" s="111"/>
      <c r="AE39" s="111"/>
      <c r="AF39" s="111"/>
      <c r="AG39" s="112"/>
      <c r="AH39" s="110"/>
      <c r="AI39" s="111"/>
      <c r="AJ39" s="111"/>
      <c r="AK39" s="111"/>
      <c r="AL39" s="111"/>
      <c r="AM39" s="111"/>
      <c r="AN39" s="112"/>
      <c r="AO39" s="110"/>
      <c r="AP39" s="111"/>
      <c r="AQ39" s="111"/>
      <c r="AR39" s="111"/>
      <c r="AS39" s="111"/>
      <c r="AT39" s="111"/>
      <c r="AU39" s="112"/>
      <c r="AV39" s="110"/>
      <c r="AW39" s="111"/>
      <c r="AX39" s="111"/>
      <c r="AY39" s="111"/>
      <c r="AZ39" s="111"/>
      <c r="BA39" s="111"/>
      <c r="BB39" s="112"/>
      <c r="BC39" s="110"/>
      <c r="BD39" s="111"/>
      <c r="BE39" s="113"/>
      <c r="BF39" s="114"/>
      <c r="BG39" s="114"/>
      <c r="BH39" s="115"/>
      <c r="BI39" s="115"/>
      <c r="BJ39" s="116"/>
      <c r="BK39" s="116"/>
      <c r="BL39" s="116"/>
      <c r="BM39" s="116"/>
      <c r="BN39" s="116"/>
    </row>
    <row r="40" customFormat="false" ht="20.25" hidden="false" customHeight="true" outlineLevel="0" collapsed="false">
      <c r="B40" s="75"/>
      <c r="C40" s="500"/>
      <c r="D40" s="500"/>
      <c r="E40" s="500"/>
      <c r="F40" s="500"/>
      <c r="G40" s="101"/>
      <c r="H40" s="101"/>
      <c r="I40" s="444"/>
      <c r="J40" s="445" t="n">
        <f aca="false">G39</f>
        <v>0</v>
      </c>
      <c r="K40" s="444"/>
      <c r="L40" s="445" t="n">
        <f aca="false">M39</f>
        <v>0</v>
      </c>
      <c r="M40" s="104"/>
      <c r="N40" s="104"/>
      <c r="O40" s="105"/>
      <c r="P40" s="105"/>
      <c r="Q40" s="105"/>
      <c r="R40" s="105"/>
      <c r="S40" s="106"/>
      <c r="T40" s="106"/>
      <c r="U40" s="106"/>
      <c r="V40" s="106"/>
      <c r="W40" s="106"/>
      <c r="X40" s="454" t="s">
        <v>35</v>
      </c>
      <c r="Y40" s="455"/>
      <c r="Z40" s="456"/>
      <c r="AA40" s="96" t="str">
        <f aca="false">IF(AA39="","",VLOOKUP(AA39,#REF!,10,FALSE()))</f>
        <v/>
      </c>
      <c r="AB40" s="97" t="str">
        <f aca="false">IF(AB39="","",VLOOKUP(AB39,#REF!,10,FALSE()))</f>
        <v/>
      </c>
      <c r="AC40" s="97" t="str">
        <f aca="false">IF(AC39="","",VLOOKUP(AC39,#REF!,10,FALSE()))</f>
        <v/>
      </c>
      <c r="AD40" s="97" t="str">
        <f aca="false">IF(AD39="","",VLOOKUP(AD39,#REF!,10,FALSE()))</f>
        <v/>
      </c>
      <c r="AE40" s="97" t="str">
        <f aca="false">IF(AE39="","",VLOOKUP(AE39,#REF!,10,FALSE()))</f>
        <v/>
      </c>
      <c r="AF40" s="97" t="str">
        <f aca="false">IF(AF39="","",VLOOKUP(AF39,#REF!,10,FALSE()))</f>
        <v/>
      </c>
      <c r="AG40" s="98" t="str">
        <f aca="false">IF(AG39="","",VLOOKUP(AG39,#REF!,10,FALSE()))</f>
        <v/>
      </c>
      <c r="AH40" s="96" t="str">
        <f aca="false">IF(AH39="","",VLOOKUP(AH39,#REF!,10,FALSE()))</f>
        <v/>
      </c>
      <c r="AI40" s="97" t="str">
        <f aca="false">IF(AI39="","",VLOOKUP(AI39,#REF!,10,FALSE()))</f>
        <v/>
      </c>
      <c r="AJ40" s="97" t="str">
        <f aca="false">IF(AJ39="","",VLOOKUP(AJ39,#REF!,10,FALSE()))</f>
        <v/>
      </c>
      <c r="AK40" s="97" t="str">
        <f aca="false">IF(AK39="","",VLOOKUP(AK39,#REF!,10,FALSE()))</f>
        <v/>
      </c>
      <c r="AL40" s="97" t="str">
        <f aca="false">IF(AL39="","",VLOOKUP(AL39,#REF!,10,FALSE()))</f>
        <v/>
      </c>
      <c r="AM40" s="97" t="str">
        <f aca="false">IF(AM39="","",VLOOKUP(AM39,#REF!,10,FALSE()))</f>
        <v/>
      </c>
      <c r="AN40" s="98" t="str">
        <f aca="false">IF(AN39="","",VLOOKUP(AN39,#REF!,10,FALSE()))</f>
        <v/>
      </c>
      <c r="AO40" s="96" t="str">
        <f aca="false">IF(AO39="","",VLOOKUP(AO39,#REF!,10,FALSE()))</f>
        <v/>
      </c>
      <c r="AP40" s="97" t="str">
        <f aca="false">IF(AP39="","",VLOOKUP(AP39,#REF!,10,FALSE()))</f>
        <v/>
      </c>
      <c r="AQ40" s="97" t="str">
        <f aca="false">IF(AQ39="","",VLOOKUP(AQ39,#REF!,10,FALSE()))</f>
        <v/>
      </c>
      <c r="AR40" s="97" t="str">
        <f aca="false">IF(AR39="","",VLOOKUP(AR39,#REF!,10,FALSE()))</f>
        <v/>
      </c>
      <c r="AS40" s="97" t="str">
        <f aca="false">IF(AS39="","",VLOOKUP(AS39,#REF!,10,FALSE()))</f>
        <v/>
      </c>
      <c r="AT40" s="97" t="str">
        <f aca="false">IF(AT39="","",VLOOKUP(AT39,#REF!,10,FALSE()))</f>
        <v/>
      </c>
      <c r="AU40" s="98" t="str">
        <f aca="false">IF(AU39="","",VLOOKUP(AU39,#REF!,10,FALSE()))</f>
        <v/>
      </c>
      <c r="AV40" s="96" t="str">
        <f aca="false">IF(AV39="","",VLOOKUP(AV39,#REF!,10,FALSE()))</f>
        <v/>
      </c>
      <c r="AW40" s="97" t="str">
        <f aca="false">IF(AW39="","",VLOOKUP(AW39,#REF!,10,FALSE()))</f>
        <v/>
      </c>
      <c r="AX40" s="97" t="str">
        <f aca="false">IF(AX39="","",VLOOKUP(AX39,#REF!,10,FALSE()))</f>
        <v/>
      </c>
      <c r="AY40" s="97" t="str">
        <f aca="false">IF(AY39="","",VLOOKUP(AY39,#REF!,10,FALSE()))</f>
        <v/>
      </c>
      <c r="AZ40" s="97" t="str">
        <f aca="false">IF(AZ39="","",VLOOKUP(AZ39,#REF!,10,FALSE()))</f>
        <v/>
      </c>
      <c r="BA40" s="97" t="str">
        <f aca="false">IF(BA39="","",VLOOKUP(BA39,#REF!,10,FALSE()))</f>
        <v/>
      </c>
      <c r="BB40" s="98" t="str">
        <f aca="false">IF(BB39="","",VLOOKUP(BB39,#REF!,10,FALSE()))</f>
        <v/>
      </c>
      <c r="BC40" s="96" t="str">
        <f aca="false">IF(BC39="","",VLOOKUP(BC39,#REF!,10,FALSE()))</f>
        <v/>
      </c>
      <c r="BD40" s="97" t="str">
        <f aca="false">IF(BD39="","",VLOOKUP(BD39,#REF!,10,FALSE()))</f>
        <v/>
      </c>
      <c r="BE40" s="97" t="str">
        <f aca="false">IF(BE39="","",VLOOKUP(BE39,#REF!,10,FALSE()))</f>
        <v/>
      </c>
      <c r="BF40" s="99" t="n">
        <f aca="false">IF($BI$3="４週",SUM(AA40:BB40),IF($BI$3="暦月",SUM(AA40:BE40),""))</f>
        <v>0</v>
      </c>
      <c r="BG40" s="99"/>
      <c r="BH40" s="100" t="n">
        <f aca="false">IF($BI$3="４週",BF40/4,IF($BI$3="暦月",(BF40/($BI$8/7)),""))</f>
        <v>0</v>
      </c>
      <c r="BI40" s="100"/>
      <c r="BJ40" s="116"/>
      <c r="BK40" s="116"/>
      <c r="BL40" s="116"/>
      <c r="BM40" s="116"/>
      <c r="BN40" s="116"/>
    </row>
    <row r="41" customFormat="false" ht="20.25" hidden="false" customHeight="true" outlineLevel="0" collapsed="false">
      <c r="B41" s="75" t="n">
        <f aca="false">B39+1</f>
        <v>13</v>
      </c>
      <c r="C41" s="500"/>
      <c r="D41" s="500"/>
      <c r="E41" s="500"/>
      <c r="F41" s="500"/>
      <c r="G41" s="101"/>
      <c r="H41" s="101"/>
      <c r="I41" s="444"/>
      <c r="J41" s="445"/>
      <c r="K41" s="444"/>
      <c r="L41" s="445"/>
      <c r="M41" s="104"/>
      <c r="N41" s="104"/>
      <c r="O41" s="105"/>
      <c r="P41" s="105"/>
      <c r="Q41" s="105"/>
      <c r="R41" s="105"/>
      <c r="S41" s="106"/>
      <c r="T41" s="106"/>
      <c r="U41" s="106"/>
      <c r="V41" s="106"/>
      <c r="W41" s="106"/>
      <c r="X41" s="457" t="s">
        <v>34</v>
      </c>
      <c r="Z41" s="458"/>
      <c r="AA41" s="110"/>
      <c r="AB41" s="111"/>
      <c r="AC41" s="111"/>
      <c r="AD41" s="111"/>
      <c r="AE41" s="111"/>
      <c r="AF41" s="111"/>
      <c r="AG41" s="112"/>
      <c r="AH41" s="110"/>
      <c r="AI41" s="111"/>
      <c r="AJ41" s="111"/>
      <c r="AK41" s="111"/>
      <c r="AL41" s="111"/>
      <c r="AM41" s="111"/>
      <c r="AN41" s="112"/>
      <c r="AO41" s="110"/>
      <c r="AP41" s="111"/>
      <c r="AQ41" s="111"/>
      <c r="AR41" s="111"/>
      <c r="AS41" s="111"/>
      <c r="AT41" s="111"/>
      <c r="AU41" s="112"/>
      <c r="AV41" s="110"/>
      <c r="AW41" s="111"/>
      <c r="AX41" s="111"/>
      <c r="AY41" s="111"/>
      <c r="AZ41" s="111"/>
      <c r="BA41" s="111"/>
      <c r="BB41" s="112"/>
      <c r="BC41" s="110"/>
      <c r="BD41" s="111"/>
      <c r="BE41" s="113"/>
      <c r="BF41" s="114"/>
      <c r="BG41" s="114"/>
      <c r="BH41" s="115"/>
      <c r="BI41" s="115"/>
      <c r="BJ41" s="116"/>
      <c r="BK41" s="116"/>
      <c r="BL41" s="116"/>
      <c r="BM41" s="116"/>
      <c r="BN41" s="116"/>
    </row>
    <row r="42" customFormat="false" ht="20.25" hidden="false" customHeight="true" outlineLevel="0" collapsed="false">
      <c r="B42" s="75"/>
      <c r="C42" s="500"/>
      <c r="D42" s="500"/>
      <c r="E42" s="500"/>
      <c r="F42" s="500"/>
      <c r="G42" s="101"/>
      <c r="H42" s="101"/>
      <c r="I42" s="444"/>
      <c r="J42" s="445" t="n">
        <f aca="false">G41</f>
        <v>0</v>
      </c>
      <c r="K42" s="444"/>
      <c r="L42" s="445" t="n">
        <f aca="false">M41</f>
        <v>0</v>
      </c>
      <c r="M42" s="104"/>
      <c r="N42" s="104"/>
      <c r="O42" s="105"/>
      <c r="P42" s="105"/>
      <c r="Q42" s="105"/>
      <c r="R42" s="105"/>
      <c r="S42" s="106"/>
      <c r="T42" s="106"/>
      <c r="U42" s="106"/>
      <c r="V42" s="106"/>
      <c r="W42" s="106"/>
      <c r="X42" s="454" t="s">
        <v>35</v>
      </c>
      <c r="Y42" s="455"/>
      <c r="Z42" s="456"/>
      <c r="AA42" s="96" t="str">
        <f aca="false">IF(AA41="","",VLOOKUP(AA41,#REF!,10,FALSE()))</f>
        <v/>
      </c>
      <c r="AB42" s="97" t="str">
        <f aca="false">IF(AB41="","",VLOOKUP(AB41,#REF!,10,FALSE()))</f>
        <v/>
      </c>
      <c r="AC42" s="97" t="str">
        <f aca="false">IF(AC41="","",VLOOKUP(AC41,#REF!,10,FALSE()))</f>
        <v/>
      </c>
      <c r="AD42" s="97" t="str">
        <f aca="false">IF(AD41="","",VLOOKUP(AD41,#REF!,10,FALSE()))</f>
        <v/>
      </c>
      <c r="AE42" s="97" t="str">
        <f aca="false">IF(AE41="","",VLOOKUP(AE41,#REF!,10,FALSE()))</f>
        <v/>
      </c>
      <c r="AF42" s="97" t="str">
        <f aca="false">IF(AF41="","",VLOOKUP(AF41,#REF!,10,FALSE()))</f>
        <v/>
      </c>
      <c r="AG42" s="98" t="str">
        <f aca="false">IF(AG41="","",VLOOKUP(AG41,#REF!,10,FALSE()))</f>
        <v/>
      </c>
      <c r="AH42" s="96" t="str">
        <f aca="false">IF(AH41="","",VLOOKUP(AH41,#REF!,10,FALSE()))</f>
        <v/>
      </c>
      <c r="AI42" s="97" t="str">
        <f aca="false">IF(AI41="","",VLOOKUP(AI41,#REF!,10,FALSE()))</f>
        <v/>
      </c>
      <c r="AJ42" s="97" t="str">
        <f aca="false">IF(AJ41="","",VLOOKUP(AJ41,#REF!,10,FALSE()))</f>
        <v/>
      </c>
      <c r="AK42" s="97" t="str">
        <f aca="false">IF(AK41="","",VLOOKUP(AK41,#REF!,10,FALSE()))</f>
        <v/>
      </c>
      <c r="AL42" s="97" t="str">
        <f aca="false">IF(AL41="","",VLOOKUP(AL41,#REF!,10,FALSE()))</f>
        <v/>
      </c>
      <c r="AM42" s="97" t="str">
        <f aca="false">IF(AM41="","",VLOOKUP(AM41,#REF!,10,FALSE()))</f>
        <v/>
      </c>
      <c r="AN42" s="98" t="str">
        <f aca="false">IF(AN41="","",VLOOKUP(AN41,#REF!,10,FALSE()))</f>
        <v/>
      </c>
      <c r="AO42" s="96" t="str">
        <f aca="false">IF(AO41="","",VLOOKUP(AO41,#REF!,10,FALSE()))</f>
        <v/>
      </c>
      <c r="AP42" s="97" t="str">
        <f aca="false">IF(AP41="","",VLOOKUP(AP41,#REF!,10,FALSE()))</f>
        <v/>
      </c>
      <c r="AQ42" s="97" t="str">
        <f aca="false">IF(AQ41="","",VLOOKUP(AQ41,#REF!,10,FALSE()))</f>
        <v/>
      </c>
      <c r="AR42" s="97" t="str">
        <f aca="false">IF(AR41="","",VLOOKUP(AR41,#REF!,10,FALSE()))</f>
        <v/>
      </c>
      <c r="AS42" s="97" t="str">
        <f aca="false">IF(AS41="","",VLOOKUP(AS41,#REF!,10,FALSE()))</f>
        <v/>
      </c>
      <c r="AT42" s="97" t="str">
        <f aca="false">IF(AT41="","",VLOOKUP(AT41,#REF!,10,FALSE()))</f>
        <v/>
      </c>
      <c r="AU42" s="98" t="str">
        <f aca="false">IF(AU41="","",VLOOKUP(AU41,#REF!,10,FALSE()))</f>
        <v/>
      </c>
      <c r="AV42" s="96" t="str">
        <f aca="false">IF(AV41="","",VLOOKUP(AV41,#REF!,10,FALSE()))</f>
        <v/>
      </c>
      <c r="AW42" s="97" t="str">
        <f aca="false">IF(AW41="","",VLOOKUP(AW41,#REF!,10,FALSE()))</f>
        <v/>
      </c>
      <c r="AX42" s="97" t="str">
        <f aca="false">IF(AX41="","",VLOOKUP(AX41,#REF!,10,FALSE()))</f>
        <v/>
      </c>
      <c r="AY42" s="97" t="str">
        <f aca="false">IF(AY41="","",VLOOKUP(AY41,#REF!,10,FALSE()))</f>
        <v/>
      </c>
      <c r="AZ42" s="97" t="str">
        <f aca="false">IF(AZ41="","",VLOOKUP(AZ41,#REF!,10,FALSE()))</f>
        <v/>
      </c>
      <c r="BA42" s="97" t="str">
        <f aca="false">IF(BA41="","",VLOOKUP(BA41,#REF!,10,FALSE()))</f>
        <v/>
      </c>
      <c r="BB42" s="98" t="str">
        <f aca="false">IF(BB41="","",VLOOKUP(BB41,#REF!,10,FALSE()))</f>
        <v/>
      </c>
      <c r="BC42" s="96" t="str">
        <f aca="false">IF(BC41="","",VLOOKUP(BC41,#REF!,10,FALSE()))</f>
        <v/>
      </c>
      <c r="BD42" s="97" t="str">
        <f aca="false">IF(BD41="","",VLOOKUP(BD41,#REF!,10,FALSE()))</f>
        <v/>
      </c>
      <c r="BE42" s="97" t="str">
        <f aca="false">IF(BE41="","",VLOOKUP(BE41,#REF!,10,FALSE()))</f>
        <v/>
      </c>
      <c r="BF42" s="99" t="n">
        <f aca="false">IF($BI$3="４週",SUM(AA42:BB42),IF($BI$3="暦月",SUM(AA42:BE42),""))</f>
        <v>0</v>
      </c>
      <c r="BG42" s="99"/>
      <c r="BH42" s="100" t="n">
        <f aca="false">IF($BI$3="４週",BF42/4,IF($BI$3="暦月",(BF42/($BI$8/7)),""))</f>
        <v>0</v>
      </c>
      <c r="BI42" s="100"/>
      <c r="BJ42" s="116"/>
      <c r="BK42" s="116"/>
      <c r="BL42" s="116"/>
      <c r="BM42" s="116"/>
      <c r="BN42" s="116"/>
    </row>
    <row r="43" customFormat="false" ht="20.25" hidden="false" customHeight="true" outlineLevel="0" collapsed="false">
      <c r="B43" s="75" t="n">
        <f aca="false">B41+1</f>
        <v>14</v>
      </c>
      <c r="C43" s="500"/>
      <c r="D43" s="500"/>
      <c r="E43" s="500"/>
      <c r="F43" s="500"/>
      <c r="G43" s="101"/>
      <c r="H43" s="101"/>
      <c r="I43" s="444"/>
      <c r="J43" s="445"/>
      <c r="K43" s="444"/>
      <c r="L43" s="445"/>
      <c r="M43" s="104"/>
      <c r="N43" s="104"/>
      <c r="O43" s="105"/>
      <c r="P43" s="105"/>
      <c r="Q43" s="105"/>
      <c r="R43" s="105"/>
      <c r="S43" s="106"/>
      <c r="T43" s="106"/>
      <c r="U43" s="106"/>
      <c r="V43" s="106"/>
      <c r="W43" s="106"/>
      <c r="X43" s="457" t="s">
        <v>34</v>
      </c>
      <c r="Z43" s="458"/>
      <c r="AA43" s="110"/>
      <c r="AB43" s="111"/>
      <c r="AC43" s="111"/>
      <c r="AD43" s="111"/>
      <c r="AE43" s="111"/>
      <c r="AF43" s="111"/>
      <c r="AG43" s="112"/>
      <c r="AH43" s="110"/>
      <c r="AI43" s="111"/>
      <c r="AJ43" s="111"/>
      <c r="AK43" s="111"/>
      <c r="AL43" s="111"/>
      <c r="AM43" s="111"/>
      <c r="AN43" s="112"/>
      <c r="AO43" s="110"/>
      <c r="AP43" s="111"/>
      <c r="AQ43" s="111"/>
      <c r="AR43" s="111"/>
      <c r="AS43" s="111"/>
      <c r="AT43" s="111"/>
      <c r="AU43" s="112"/>
      <c r="AV43" s="110"/>
      <c r="AW43" s="111"/>
      <c r="AX43" s="111"/>
      <c r="AY43" s="111"/>
      <c r="AZ43" s="111"/>
      <c r="BA43" s="111"/>
      <c r="BB43" s="112"/>
      <c r="BC43" s="110"/>
      <c r="BD43" s="111"/>
      <c r="BE43" s="113"/>
      <c r="BF43" s="114"/>
      <c r="BG43" s="114"/>
      <c r="BH43" s="115"/>
      <c r="BI43" s="115"/>
      <c r="BJ43" s="116"/>
      <c r="BK43" s="116"/>
      <c r="BL43" s="116"/>
      <c r="BM43" s="116"/>
      <c r="BN43" s="116"/>
    </row>
    <row r="44" customFormat="false" ht="20.25" hidden="false" customHeight="true" outlineLevel="0" collapsed="false">
      <c r="B44" s="75"/>
      <c r="C44" s="500"/>
      <c r="D44" s="500"/>
      <c r="E44" s="500"/>
      <c r="F44" s="500"/>
      <c r="G44" s="101"/>
      <c r="H44" s="101"/>
      <c r="I44" s="444"/>
      <c r="J44" s="445" t="n">
        <f aca="false">G43</f>
        <v>0</v>
      </c>
      <c r="K44" s="444"/>
      <c r="L44" s="445" t="n">
        <f aca="false">M43</f>
        <v>0</v>
      </c>
      <c r="M44" s="104"/>
      <c r="N44" s="104"/>
      <c r="O44" s="105"/>
      <c r="P44" s="105"/>
      <c r="Q44" s="105"/>
      <c r="R44" s="105"/>
      <c r="S44" s="106"/>
      <c r="T44" s="106"/>
      <c r="U44" s="106"/>
      <c r="V44" s="106"/>
      <c r="W44" s="106"/>
      <c r="X44" s="454" t="s">
        <v>35</v>
      </c>
      <c r="Y44" s="455"/>
      <c r="Z44" s="456"/>
      <c r="AA44" s="96" t="str">
        <f aca="false">IF(AA43="","",VLOOKUP(AA43,#REF!,10,FALSE()))</f>
        <v/>
      </c>
      <c r="AB44" s="97" t="str">
        <f aca="false">IF(AB43="","",VLOOKUP(AB43,#REF!,10,FALSE()))</f>
        <v/>
      </c>
      <c r="AC44" s="97" t="str">
        <f aca="false">IF(AC43="","",VLOOKUP(AC43,#REF!,10,FALSE()))</f>
        <v/>
      </c>
      <c r="AD44" s="97" t="str">
        <f aca="false">IF(AD43="","",VLOOKUP(AD43,#REF!,10,FALSE()))</f>
        <v/>
      </c>
      <c r="AE44" s="97" t="str">
        <f aca="false">IF(AE43="","",VLOOKUP(AE43,#REF!,10,FALSE()))</f>
        <v/>
      </c>
      <c r="AF44" s="97" t="str">
        <f aca="false">IF(AF43="","",VLOOKUP(AF43,#REF!,10,FALSE()))</f>
        <v/>
      </c>
      <c r="AG44" s="98" t="str">
        <f aca="false">IF(AG43="","",VLOOKUP(AG43,#REF!,10,FALSE()))</f>
        <v/>
      </c>
      <c r="AH44" s="96" t="str">
        <f aca="false">IF(AH43="","",VLOOKUP(AH43,#REF!,10,FALSE()))</f>
        <v/>
      </c>
      <c r="AI44" s="97" t="str">
        <f aca="false">IF(AI43="","",VLOOKUP(AI43,#REF!,10,FALSE()))</f>
        <v/>
      </c>
      <c r="AJ44" s="97" t="str">
        <f aca="false">IF(AJ43="","",VLOOKUP(AJ43,#REF!,10,FALSE()))</f>
        <v/>
      </c>
      <c r="AK44" s="97" t="str">
        <f aca="false">IF(AK43="","",VLOOKUP(AK43,#REF!,10,FALSE()))</f>
        <v/>
      </c>
      <c r="AL44" s="97" t="str">
        <f aca="false">IF(AL43="","",VLOOKUP(AL43,#REF!,10,FALSE()))</f>
        <v/>
      </c>
      <c r="AM44" s="97" t="str">
        <f aca="false">IF(AM43="","",VLOOKUP(AM43,#REF!,10,FALSE()))</f>
        <v/>
      </c>
      <c r="AN44" s="98" t="str">
        <f aca="false">IF(AN43="","",VLOOKUP(AN43,#REF!,10,FALSE()))</f>
        <v/>
      </c>
      <c r="AO44" s="96" t="str">
        <f aca="false">IF(AO43="","",VLOOKUP(AO43,#REF!,10,FALSE()))</f>
        <v/>
      </c>
      <c r="AP44" s="97" t="str">
        <f aca="false">IF(AP43="","",VLOOKUP(AP43,#REF!,10,FALSE()))</f>
        <v/>
      </c>
      <c r="AQ44" s="97" t="str">
        <f aca="false">IF(AQ43="","",VLOOKUP(AQ43,#REF!,10,FALSE()))</f>
        <v/>
      </c>
      <c r="AR44" s="97" t="str">
        <f aca="false">IF(AR43="","",VLOOKUP(AR43,#REF!,10,FALSE()))</f>
        <v/>
      </c>
      <c r="AS44" s="97" t="str">
        <f aca="false">IF(AS43="","",VLOOKUP(AS43,#REF!,10,FALSE()))</f>
        <v/>
      </c>
      <c r="AT44" s="97" t="str">
        <f aca="false">IF(AT43="","",VLOOKUP(AT43,#REF!,10,FALSE()))</f>
        <v/>
      </c>
      <c r="AU44" s="98" t="str">
        <f aca="false">IF(AU43="","",VLOOKUP(AU43,#REF!,10,FALSE()))</f>
        <v/>
      </c>
      <c r="AV44" s="96" t="str">
        <f aca="false">IF(AV43="","",VLOOKUP(AV43,#REF!,10,FALSE()))</f>
        <v/>
      </c>
      <c r="AW44" s="97" t="str">
        <f aca="false">IF(AW43="","",VLOOKUP(AW43,#REF!,10,FALSE()))</f>
        <v/>
      </c>
      <c r="AX44" s="97" t="str">
        <f aca="false">IF(AX43="","",VLOOKUP(AX43,#REF!,10,FALSE()))</f>
        <v/>
      </c>
      <c r="AY44" s="97" t="str">
        <f aca="false">IF(AY43="","",VLOOKUP(AY43,#REF!,10,FALSE()))</f>
        <v/>
      </c>
      <c r="AZ44" s="97" t="str">
        <f aca="false">IF(AZ43="","",VLOOKUP(AZ43,#REF!,10,FALSE()))</f>
        <v/>
      </c>
      <c r="BA44" s="97" t="str">
        <f aca="false">IF(BA43="","",VLOOKUP(BA43,#REF!,10,FALSE()))</f>
        <v/>
      </c>
      <c r="BB44" s="98" t="str">
        <f aca="false">IF(BB43="","",VLOOKUP(BB43,#REF!,10,FALSE()))</f>
        <v/>
      </c>
      <c r="BC44" s="96" t="str">
        <f aca="false">IF(BC43="","",VLOOKUP(BC43,#REF!,10,FALSE()))</f>
        <v/>
      </c>
      <c r="BD44" s="97" t="str">
        <f aca="false">IF(BD43="","",VLOOKUP(BD43,#REF!,10,FALSE()))</f>
        <v/>
      </c>
      <c r="BE44" s="97" t="str">
        <f aca="false">IF(BE43="","",VLOOKUP(BE43,#REF!,10,FALSE()))</f>
        <v/>
      </c>
      <c r="BF44" s="99" t="n">
        <f aca="false">IF($BI$3="４週",SUM(AA44:BB44),IF($BI$3="暦月",SUM(AA44:BE44),""))</f>
        <v>0</v>
      </c>
      <c r="BG44" s="99"/>
      <c r="BH44" s="100" t="n">
        <f aca="false">IF($BI$3="４週",BF44/4,IF($BI$3="暦月",(BF44/($BI$8/7)),""))</f>
        <v>0</v>
      </c>
      <c r="BI44" s="100"/>
      <c r="BJ44" s="116"/>
      <c r="BK44" s="116"/>
      <c r="BL44" s="116"/>
      <c r="BM44" s="116"/>
      <c r="BN44" s="116"/>
    </row>
    <row r="45" customFormat="false" ht="20.25" hidden="false" customHeight="true" outlineLevel="0" collapsed="false">
      <c r="B45" s="75" t="n">
        <f aca="false">B43+1</f>
        <v>15</v>
      </c>
      <c r="C45" s="500"/>
      <c r="D45" s="500"/>
      <c r="E45" s="500"/>
      <c r="F45" s="500"/>
      <c r="G45" s="101"/>
      <c r="H45" s="101"/>
      <c r="I45" s="444"/>
      <c r="J45" s="445"/>
      <c r="K45" s="444"/>
      <c r="L45" s="445"/>
      <c r="M45" s="104"/>
      <c r="N45" s="104"/>
      <c r="O45" s="105"/>
      <c r="P45" s="105"/>
      <c r="Q45" s="105"/>
      <c r="R45" s="105"/>
      <c r="S45" s="106"/>
      <c r="T45" s="106"/>
      <c r="U45" s="106"/>
      <c r="V45" s="106"/>
      <c r="W45" s="106"/>
      <c r="X45" s="457" t="s">
        <v>34</v>
      </c>
      <c r="Z45" s="458"/>
      <c r="AA45" s="110"/>
      <c r="AB45" s="111"/>
      <c r="AC45" s="111"/>
      <c r="AD45" s="111"/>
      <c r="AE45" s="111"/>
      <c r="AF45" s="111"/>
      <c r="AG45" s="112"/>
      <c r="AH45" s="110"/>
      <c r="AI45" s="111"/>
      <c r="AJ45" s="111"/>
      <c r="AK45" s="111"/>
      <c r="AL45" s="111"/>
      <c r="AM45" s="111"/>
      <c r="AN45" s="112"/>
      <c r="AO45" s="110"/>
      <c r="AP45" s="111"/>
      <c r="AQ45" s="111"/>
      <c r="AR45" s="111"/>
      <c r="AS45" s="111"/>
      <c r="AT45" s="111"/>
      <c r="AU45" s="112"/>
      <c r="AV45" s="110"/>
      <c r="AW45" s="111"/>
      <c r="AX45" s="111"/>
      <c r="AY45" s="111"/>
      <c r="AZ45" s="111"/>
      <c r="BA45" s="111"/>
      <c r="BB45" s="112"/>
      <c r="BC45" s="110"/>
      <c r="BD45" s="111"/>
      <c r="BE45" s="113"/>
      <c r="BF45" s="114"/>
      <c r="BG45" s="114"/>
      <c r="BH45" s="115"/>
      <c r="BI45" s="115"/>
      <c r="BJ45" s="116"/>
      <c r="BK45" s="116"/>
      <c r="BL45" s="116"/>
      <c r="BM45" s="116"/>
      <c r="BN45" s="116"/>
    </row>
    <row r="46" customFormat="false" ht="20.25" hidden="false" customHeight="true" outlineLevel="0" collapsed="false">
      <c r="B46" s="75"/>
      <c r="C46" s="500"/>
      <c r="D46" s="500"/>
      <c r="E46" s="500"/>
      <c r="F46" s="500"/>
      <c r="G46" s="101"/>
      <c r="H46" s="101"/>
      <c r="I46" s="444"/>
      <c r="J46" s="445" t="n">
        <f aca="false">G45</f>
        <v>0</v>
      </c>
      <c r="K46" s="444"/>
      <c r="L46" s="445" t="n">
        <f aca="false">M45</f>
        <v>0</v>
      </c>
      <c r="M46" s="104"/>
      <c r="N46" s="104"/>
      <c r="O46" s="105"/>
      <c r="P46" s="105"/>
      <c r="Q46" s="105"/>
      <c r="R46" s="105"/>
      <c r="S46" s="106"/>
      <c r="T46" s="106"/>
      <c r="U46" s="106"/>
      <c r="V46" s="106"/>
      <c r="W46" s="106"/>
      <c r="X46" s="454" t="s">
        <v>35</v>
      </c>
      <c r="Y46" s="455"/>
      <c r="Z46" s="456"/>
      <c r="AA46" s="96" t="str">
        <f aca="false">IF(AA45="","",VLOOKUP(AA45,#REF!,10,FALSE()))</f>
        <v/>
      </c>
      <c r="AB46" s="97" t="str">
        <f aca="false">IF(AB45="","",VLOOKUP(AB45,#REF!,10,FALSE()))</f>
        <v/>
      </c>
      <c r="AC46" s="97" t="str">
        <f aca="false">IF(AC45="","",VLOOKUP(AC45,#REF!,10,FALSE()))</f>
        <v/>
      </c>
      <c r="AD46" s="97" t="str">
        <f aca="false">IF(AD45="","",VLOOKUP(AD45,#REF!,10,FALSE()))</f>
        <v/>
      </c>
      <c r="AE46" s="97" t="str">
        <f aca="false">IF(AE45="","",VLOOKUP(AE45,#REF!,10,FALSE()))</f>
        <v/>
      </c>
      <c r="AF46" s="97" t="str">
        <f aca="false">IF(AF45="","",VLOOKUP(AF45,#REF!,10,FALSE()))</f>
        <v/>
      </c>
      <c r="AG46" s="98" t="str">
        <f aca="false">IF(AG45="","",VLOOKUP(AG45,#REF!,10,FALSE()))</f>
        <v/>
      </c>
      <c r="AH46" s="96" t="str">
        <f aca="false">IF(AH45="","",VLOOKUP(AH45,#REF!,10,FALSE()))</f>
        <v/>
      </c>
      <c r="AI46" s="97" t="str">
        <f aca="false">IF(AI45="","",VLOOKUP(AI45,#REF!,10,FALSE()))</f>
        <v/>
      </c>
      <c r="AJ46" s="97" t="str">
        <f aca="false">IF(AJ45="","",VLOOKUP(AJ45,#REF!,10,FALSE()))</f>
        <v/>
      </c>
      <c r="AK46" s="97" t="str">
        <f aca="false">IF(AK45="","",VLOOKUP(AK45,#REF!,10,FALSE()))</f>
        <v/>
      </c>
      <c r="AL46" s="97" t="str">
        <f aca="false">IF(AL45="","",VLOOKUP(AL45,#REF!,10,FALSE()))</f>
        <v/>
      </c>
      <c r="AM46" s="97" t="str">
        <f aca="false">IF(AM45="","",VLOOKUP(AM45,#REF!,10,FALSE()))</f>
        <v/>
      </c>
      <c r="AN46" s="98" t="str">
        <f aca="false">IF(AN45="","",VLOOKUP(AN45,#REF!,10,FALSE()))</f>
        <v/>
      </c>
      <c r="AO46" s="96" t="str">
        <f aca="false">IF(AO45="","",VLOOKUP(AO45,#REF!,10,FALSE()))</f>
        <v/>
      </c>
      <c r="AP46" s="97" t="str">
        <f aca="false">IF(AP45="","",VLOOKUP(AP45,#REF!,10,FALSE()))</f>
        <v/>
      </c>
      <c r="AQ46" s="97" t="str">
        <f aca="false">IF(AQ45="","",VLOOKUP(AQ45,#REF!,10,FALSE()))</f>
        <v/>
      </c>
      <c r="AR46" s="97" t="str">
        <f aca="false">IF(AR45="","",VLOOKUP(AR45,#REF!,10,FALSE()))</f>
        <v/>
      </c>
      <c r="AS46" s="97" t="str">
        <f aca="false">IF(AS45="","",VLOOKUP(AS45,#REF!,10,FALSE()))</f>
        <v/>
      </c>
      <c r="AT46" s="97" t="str">
        <f aca="false">IF(AT45="","",VLOOKUP(AT45,#REF!,10,FALSE()))</f>
        <v/>
      </c>
      <c r="AU46" s="98" t="str">
        <f aca="false">IF(AU45="","",VLOOKUP(AU45,#REF!,10,FALSE()))</f>
        <v/>
      </c>
      <c r="AV46" s="96" t="str">
        <f aca="false">IF(AV45="","",VLOOKUP(AV45,#REF!,10,FALSE()))</f>
        <v/>
      </c>
      <c r="AW46" s="97" t="str">
        <f aca="false">IF(AW45="","",VLOOKUP(AW45,#REF!,10,FALSE()))</f>
        <v/>
      </c>
      <c r="AX46" s="97" t="str">
        <f aca="false">IF(AX45="","",VLOOKUP(AX45,#REF!,10,FALSE()))</f>
        <v/>
      </c>
      <c r="AY46" s="97" t="str">
        <f aca="false">IF(AY45="","",VLOOKUP(AY45,#REF!,10,FALSE()))</f>
        <v/>
      </c>
      <c r="AZ46" s="97" t="str">
        <f aca="false">IF(AZ45="","",VLOOKUP(AZ45,#REF!,10,FALSE()))</f>
        <v/>
      </c>
      <c r="BA46" s="97" t="str">
        <f aca="false">IF(BA45="","",VLOOKUP(BA45,#REF!,10,FALSE()))</f>
        <v/>
      </c>
      <c r="BB46" s="98" t="str">
        <f aca="false">IF(BB45="","",VLOOKUP(BB45,#REF!,10,FALSE()))</f>
        <v/>
      </c>
      <c r="BC46" s="96" t="str">
        <f aca="false">IF(BC45="","",VLOOKUP(BC45,#REF!,10,FALSE()))</f>
        <v/>
      </c>
      <c r="BD46" s="97" t="str">
        <f aca="false">IF(BD45="","",VLOOKUP(BD45,#REF!,10,FALSE()))</f>
        <v/>
      </c>
      <c r="BE46" s="97" t="str">
        <f aca="false">IF(BE45="","",VLOOKUP(BE45,#REF!,10,FALSE()))</f>
        <v/>
      </c>
      <c r="BF46" s="99" t="n">
        <f aca="false">IF($BI$3="４週",SUM(AA46:BB46),IF($BI$3="暦月",SUM(AA46:BE46),""))</f>
        <v>0</v>
      </c>
      <c r="BG46" s="99"/>
      <c r="BH46" s="100" t="n">
        <f aca="false">IF($BI$3="４週",BF46/4,IF($BI$3="暦月",(BF46/($BI$8/7)),""))</f>
        <v>0</v>
      </c>
      <c r="BI46" s="100"/>
      <c r="BJ46" s="116"/>
      <c r="BK46" s="116"/>
      <c r="BL46" s="116"/>
      <c r="BM46" s="116"/>
      <c r="BN46" s="116"/>
    </row>
    <row r="47" customFormat="false" ht="20.25" hidden="false" customHeight="true" outlineLevel="0" collapsed="false">
      <c r="B47" s="75" t="n">
        <f aca="false">B45+1</f>
        <v>16</v>
      </c>
      <c r="C47" s="500"/>
      <c r="D47" s="500"/>
      <c r="E47" s="500"/>
      <c r="F47" s="500"/>
      <c r="G47" s="101"/>
      <c r="H47" s="101"/>
      <c r="I47" s="444"/>
      <c r="J47" s="445"/>
      <c r="K47" s="444"/>
      <c r="L47" s="445"/>
      <c r="M47" s="104"/>
      <c r="N47" s="104"/>
      <c r="O47" s="105"/>
      <c r="P47" s="105"/>
      <c r="Q47" s="105"/>
      <c r="R47" s="105"/>
      <c r="S47" s="106"/>
      <c r="T47" s="106"/>
      <c r="U47" s="106"/>
      <c r="V47" s="106"/>
      <c r="W47" s="106"/>
      <c r="X47" s="457" t="s">
        <v>34</v>
      </c>
      <c r="Z47" s="458"/>
      <c r="AA47" s="110"/>
      <c r="AB47" s="111"/>
      <c r="AC47" s="111"/>
      <c r="AD47" s="111"/>
      <c r="AE47" s="111"/>
      <c r="AF47" s="111"/>
      <c r="AG47" s="112"/>
      <c r="AH47" s="110"/>
      <c r="AI47" s="111"/>
      <c r="AJ47" s="111"/>
      <c r="AK47" s="111"/>
      <c r="AL47" s="111"/>
      <c r="AM47" s="111"/>
      <c r="AN47" s="112"/>
      <c r="AO47" s="110"/>
      <c r="AP47" s="111"/>
      <c r="AQ47" s="111"/>
      <c r="AR47" s="111"/>
      <c r="AS47" s="111"/>
      <c r="AT47" s="111"/>
      <c r="AU47" s="112"/>
      <c r="AV47" s="110"/>
      <c r="AW47" s="111"/>
      <c r="AX47" s="111"/>
      <c r="AY47" s="111"/>
      <c r="AZ47" s="111"/>
      <c r="BA47" s="111"/>
      <c r="BB47" s="112"/>
      <c r="BC47" s="110"/>
      <c r="BD47" s="111"/>
      <c r="BE47" s="113"/>
      <c r="BF47" s="114"/>
      <c r="BG47" s="114"/>
      <c r="BH47" s="115"/>
      <c r="BI47" s="115"/>
      <c r="BJ47" s="116"/>
      <c r="BK47" s="116"/>
      <c r="BL47" s="116"/>
      <c r="BM47" s="116"/>
      <c r="BN47" s="116"/>
    </row>
    <row r="48" customFormat="false" ht="20.25" hidden="false" customHeight="true" outlineLevel="0" collapsed="false">
      <c r="B48" s="75"/>
      <c r="C48" s="500"/>
      <c r="D48" s="500"/>
      <c r="E48" s="500"/>
      <c r="F48" s="500"/>
      <c r="G48" s="101"/>
      <c r="H48" s="101"/>
      <c r="I48" s="444"/>
      <c r="J48" s="445" t="n">
        <f aca="false">G47</f>
        <v>0</v>
      </c>
      <c r="K48" s="444"/>
      <c r="L48" s="445" t="n">
        <f aca="false">M47</f>
        <v>0</v>
      </c>
      <c r="M48" s="104"/>
      <c r="N48" s="104"/>
      <c r="O48" s="105"/>
      <c r="P48" s="105"/>
      <c r="Q48" s="105"/>
      <c r="R48" s="105"/>
      <c r="S48" s="106"/>
      <c r="T48" s="106"/>
      <c r="U48" s="106"/>
      <c r="V48" s="106"/>
      <c r="W48" s="106"/>
      <c r="X48" s="454" t="s">
        <v>35</v>
      </c>
      <c r="Y48" s="455"/>
      <c r="Z48" s="456"/>
      <c r="AA48" s="96" t="str">
        <f aca="false">IF(AA47="","",VLOOKUP(AA47,#REF!,10,FALSE()))</f>
        <v/>
      </c>
      <c r="AB48" s="97" t="str">
        <f aca="false">IF(AB47="","",VLOOKUP(AB47,#REF!,10,FALSE()))</f>
        <v/>
      </c>
      <c r="AC48" s="97" t="str">
        <f aca="false">IF(AC47="","",VLOOKUP(AC47,#REF!,10,FALSE()))</f>
        <v/>
      </c>
      <c r="AD48" s="97" t="str">
        <f aca="false">IF(AD47="","",VLOOKUP(AD47,#REF!,10,FALSE()))</f>
        <v/>
      </c>
      <c r="AE48" s="97" t="str">
        <f aca="false">IF(AE47="","",VLOOKUP(AE47,#REF!,10,FALSE()))</f>
        <v/>
      </c>
      <c r="AF48" s="97" t="str">
        <f aca="false">IF(AF47="","",VLOOKUP(AF47,#REF!,10,FALSE()))</f>
        <v/>
      </c>
      <c r="AG48" s="98" t="str">
        <f aca="false">IF(AG47="","",VLOOKUP(AG47,#REF!,10,FALSE()))</f>
        <v/>
      </c>
      <c r="AH48" s="96" t="str">
        <f aca="false">IF(AH47="","",VLOOKUP(AH47,#REF!,10,FALSE()))</f>
        <v/>
      </c>
      <c r="AI48" s="97" t="str">
        <f aca="false">IF(AI47="","",VLOOKUP(AI47,#REF!,10,FALSE()))</f>
        <v/>
      </c>
      <c r="AJ48" s="97" t="str">
        <f aca="false">IF(AJ47="","",VLOOKUP(AJ47,#REF!,10,FALSE()))</f>
        <v/>
      </c>
      <c r="AK48" s="97" t="str">
        <f aca="false">IF(AK47="","",VLOOKUP(AK47,#REF!,10,FALSE()))</f>
        <v/>
      </c>
      <c r="AL48" s="97" t="str">
        <f aca="false">IF(AL47="","",VLOOKUP(AL47,#REF!,10,FALSE()))</f>
        <v/>
      </c>
      <c r="AM48" s="97" t="str">
        <f aca="false">IF(AM47="","",VLOOKUP(AM47,#REF!,10,FALSE()))</f>
        <v/>
      </c>
      <c r="AN48" s="98" t="str">
        <f aca="false">IF(AN47="","",VLOOKUP(AN47,#REF!,10,FALSE()))</f>
        <v/>
      </c>
      <c r="AO48" s="96" t="str">
        <f aca="false">IF(AO47="","",VLOOKUP(AO47,#REF!,10,FALSE()))</f>
        <v/>
      </c>
      <c r="AP48" s="97" t="str">
        <f aca="false">IF(AP47="","",VLOOKUP(AP47,#REF!,10,FALSE()))</f>
        <v/>
      </c>
      <c r="AQ48" s="97" t="str">
        <f aca="false">IF(AQ47="","",VLOOKUP(AQ47,#REF!,10,FALSE()))</f>
        <v/>
      </c>
      <c r="AR48" s="97" t="str">
        <f aca="false">IF(AR47="","",VLOOKUP(AR47,#REF!,10,FALSE()))</f>
        <v/>
      </c>
      <c r="AS48" s="97" t="str">
        <f aca="false">IF(AS47="","",VLOOKUP(AS47,#REF!,10,FALSE()))</f>
        <v/>
      </c>
      <c r="AT48" s="97" t="str">
        <f aca="false">IF(AT47="","",VLOOKUP(AT47,#REF!,10,FALSE()))</f>
        <v/>
      </c>
      <c r="AU48" s="98" t="str">
        <f aca="false">IF(AU47="","",VLOOKUP(AU47,#REF!,10,FALSE()))</f>
        <v/>
      </c>
      <c r="AV48" s="96" t="str">
        <f aca="false">IF(AV47="","",VLOOKUP(AV47,#REF!,10,FALSE()))</f>
        <v/>
      </c>
      <c r="AW48" s="97" t="str">
        <f aca="false">IF(AW47="","",VLOOKUP(AW47,#REF!,10,FALSE()))</f>
        <v/>
      </c>
      <c r="AX48" s="97" t="str">
        <f aca="false">IF(AX47="","",VLOOKUP(AX47,#REF!,10,FALSE()))</f>
        <v/>
      </c>
      <c r="AY48" s="97" t="str">
        <f aca="false">IF(AY47="","",VLOOKUP(AY47,#REF!,10,FALSE()))</f>
        <v/>
      </c>
      <c r="AZ48" s="97" t="str">
        <f aca="false">IF(AZ47="","",VLOOKUP(AZ47,#REF!,10,FALSE()))</f>
        <v/>
      </c>
      <c r="BA48" s="97" t="str">
        <f aca="false">IF(BA47="","",VLOOKUP(BA47,#REF!,10,FALSE()))</f>
        <v/>
      </c>
      <c r="BB48" s="98" t="str">
        <f aca="false">IF(BB47="","",VLOOKUP(BB47,#REF!,10,FALSE()))</f>
        <v/>
      </c>
      <c r="BC48" s="96" t="str">
        <f aca="false">IF(BC47="","",VLOOKUP(BC47,#REF!,10,FALSE()))</f>
        <v/>
      </c>
      <c r="BD48" s="97" t="str">
        <f aca="false">IF(BD47="","",VLOOKUP(BD47,#REF!,10,FALSE()))</f>
        <v/>
      </c>
      <c r="BE48" s="97" t="str">
        <f aca="false">IF(BE47="","",VLOOKUP(BE47,#REF!,10,FALSE()))</f>
        <v/>
      </c>
      <c r="BF48" s="99" t="n">
        <f aca="false">IF($BI$3="４週",SUM(AA48:BB48),IF($BI$3="暦月",SUM(AA48:BE48),""))</f>
        <v>0</v>
      </c>
      <c r="BG48" s="99"/>
      <c r="BH48" s="100" t="n">
        <f aca="false">IF($BI$3="４週",BF48/4,IF($BI$3="暦月",(BF48/($BI$8/7)),""))</f>
        <v>0</v>
      </c>
      <c r="BI48" s="100"/>
      <c r="BJ48" s="116"/>
      <c r="BK48" s="116"/>
      <c r="BL48" s="116"/>
      <c r="BM48" s="116"/>
      <c r="BN48" s="116"/>
    </row>
    <row r="49" customFormat="false" ht="20.25" hidden="false" customHeight="true" outlineLevel="0" collapsed="false">
      <c r="B49" s="123" t="n">
        <f aca="false">B47+1</f>
        <v>17</v>
      </c>
      <c r="C49" s="501"/>
      <c r="D49" s="501"/>
      <c r="E49" s="501"/>
      <c r="F49" s="501"/>
      <c r="G49" s="124"/>
      <c r="H49" s="124"/>
      <c r="I49" s="444"/>
      <c r="J49" s="445"/>
      <c r="K49" s="444"/>
      <c r="L49" s="445"/>
      <c r="M49" s="125"/>
      <c r="N49" s="125"/>
      <c r="O49" s="126"/>
      <c r="P49" s="126"/>
      <c r="Q49" s="126"/>
      <c r="R49" s="126"/>
      <c r="S49" s="127"/>
      <c r="T49" s="127"/>
      <c r="U49" s="127"/>
      <c r="V49" s="127"/>
      <c r="W49" s="127"/>
      <c r="X49" s="457" t="s">
        <v>34</v>
      </c>
      <c r="Y49" s="459"/>
      <c r="Z49" s="458"/>
      <c r="AA49" s="110"/>
      <c r="AB49" s="111"/>
      <c r="AC49" s="111"/>
      <c r="AD49" s="111"/>
      <c r="AE49" s="111"/>
      <c r="AF49" s="111"/>
      <c r="AG49" s="112"/>
      <c r="AH49" s="110"/>
      <c r="AI49" s="111"/>
      <c r="AJ49" s="111"/>
      <c r="AK49" s="111"/>
      <c r="AL49" s="111"/>
      <c r="AM49" s="111"/>
      <c r="AN49" s="112"/>
      <c r="AO49" s="110"/>
      <c r="AP49" s="111"/>
      <c r="AQ49" s="111"/>
      <c r="AR49" s="111"/>
      <c r="AS49" s="111"/>
      <c r="AT49" s="111"/>
      <c r="AU49" s="112"/>
      <c r="AV49" s="110"/>
      <c r="AW49" s="111"/>
      <c r="AX49" s="111"/>
      <c r="AY49" s="111"/>
      <c r="AZ49" s="111"/>
      <c r="BA49" s="111"/>
      <c r="BB49" s="112"/>
      <c r="BC49" s="110"/>
      <c r="BD49" s="111"/>
      <c r="BE49" s="113"/>
      <c r="BF49" s="114"/>
      <c r="BG49" s="114"/>
      <c r="BH49" s="115"/>
      <c r="BI49" s="115"/>
      <c r="BJ49" s="128"/>
      <c r="BK49" s="128"/>
      <c r="BL49" s="128"/>
      <c r="BM49" s="128"/>
      <c r="BN49" s="128"/>
    </row>
    <row r="50" customFormat="false" ht="20.25" hidden="false" customHeight="true" outlineLevel="0" collapsed="false">
      <c r="B50" s="123"/>
      <c r="C50" s="501"/>
      <c r="D50" s="501"/>
      <c r="E50" s="501"/>
      <c r="F50" s="501"/>
      <c r="G50" s="124"/>
      <c r="H50" s="124"/>
      <c r="I50" s="460"/>
      <c r="J50" s="461" t="n">
        <f aca="false">G49</f>
        <v>0</v>
      </c>
      <c r="K50" s="460"/>
      <c r="L50" s="461" t="n">
        <f aca="false">M49</f>
        <v>0</v>
      </c>
      <c r="M50" s="125"/>
      <c r="N50" s="125"/>
      <c r="O50" s="126"/>
      <c r="P50" s="126"/>
      <c r="Q50" s="126"/>
      <c r="R50" s="126"/>
      <c r="S50" s="127"/>
      <c r="T50" s="127"/>
      <c r="U50" s="127"/>
      <c r="V50" s="127"/>
      <c r="W50" s="127"/>
      <c r="X50" s="462" t="s">
        <v>35</v>
      </c>
      <c r="Y50" s="463"/>
      <c r="Z50" s="464"/>
      <c r="AA50" s="134" t="str">
        <f aca="false">IF(AA49="","",VLOOKUP(AA49,#REF!,10,FALSE()))</f>
        <v/>
      </c>
      <c r="AB50" s="135" t="str">
        <f aca="false">IF(AB49="","",VLOOKUP(AB49,#REF!,10,FALSE()))</f>
        <v/>
      </c>
      <c r="AC50" s="135" t="str">
        <f aca="false">IF(AC49="","",VLOOKUP(AC49,#REF!,10,FALSE()))</f>
        <v/>
      </c>
      <c r="AD50" s="135" t="str">
        <f aca="false">IF(AD49="","",VLOOKUP(AD49,#REF!,10,FALSE()))</f>
        <v/>
      </c>
      <c r="AE50" s="135" t="str">
        <f aca="false">IF(AE49="","",VLOOKUP(AE49,#REF!,10,FALSE()))</f>
        <v/>
      </c>
      <c r="AF50" s="135" t="str">
        <f aca="false">IF(AF49="","",VLOOKUP(AF49,#REF!,10,FALSE()))</f>
        <v/>
      </c>
      <c r="AG50" s="136" t="str">
        <f aca="false">IF(AG49="","",VLOOKUP(AG49,#REF!,10,FALSE()))</f>
        <v/>
      </c>
      <c r="AH50" s="134" t="str">
        <f aca="false">IF(AH49="","",VLOOKUP(AH49,#REF!,10,FALSE()))</f>
        <v/>
      </c>
      <c r="AI50" s="135" t="str">
        <f aca="false">IF(AI49="","",VLOOKUP(AI49,#REF!,10,FALSE()))</f>
        <v/>
      </c>
      <c r="AJ50" s="135" t="str">
        <f aca="false">IF(AJ49="","",VLOOKUP(AJ49,#REF!,10,FALSE()))</f>
        <v/>
      </c>
      <c r="AK50" s="135" t="str">
        <f aca="false">IF(AK49="","",VLOOKUP(AK49,#REF!,10,FALSE()))</f>
        <v/>
      </c>
      <c r="AL50" s="135" t="str">
        <f aca="false">IF(AL49="","",VLOOKUP(AL49,#REF!,10,FALSE()))</f>
        <v/>
      </c>
      <c r="AM50" s="135" t="str">
        <f aca="false">IF(AM49="","",VLOOKUP(AM49,#REF!,10,FALSE()))</f>
        <v/>
      </c>
      <c r="AN50" s="136" t="str">
        <f aca="false">IF(AN49="","",VLOOKUP(AN49,#REF!,10,FALSE()))</f>
        <v/>
      </c>
      <c r="AO50" s="134" t="str">
        <f aca="false">IF(AO49="","",VLOOKUP(AO49,#REF!,10,FALSE()))</f>
        <v/>
      </c>
      <c r="AP50" s="135" t="str">
        <f aca="false">IF(AP49="","",VLOOKUP(AP49,#REF!,10,FALSE()))</f>
        <v/>
      </c>
      <c r="AQ50" s="135" t="str">
        <f aca="false">IF(AQ49="","",VLOOKUP(AQ49,#REF!,10,FALSE()))</f>
        <v/>
      </c>
      <c r="AR50" s="135" t="str">
        <f aca="false">IF(AR49="","",VLOOKUP(AR49,#REF!,10,FALSE()))</f>
        <v/>
      </c>
      <c r="AS50" s="135" t="str">
        <f aca="false">IF(AS49="","",VLOOKUP(AS49,#REF!,10,FALSE()))</f>
        <v/>
      </c>
      <c r="AT50" s="135" t="str">
        <f aca="false">IF(AT49="","",VLOOKUP(AT49,#REF!,10,FALSE()))</f>
        <v/>
      </c>
      <c r="AU50" s="136" t="str">
        <f aca="false">IF(AU49="","",VLOOKUP(AU49,#REF!,10,FALSE()))</f>
        <v/>
      </c>
      <c r="AV50" s="134" t="str">
        <f aca="false">IF(AV49="","",VLOOKUP(AV49,#REF!,10,FALSE()))</f>
        <v/>
      </c>
      <c r="AW50" s="135" t="str">
        <f aca="false">IF(AW49="","",VLOOKUP(AW49,#REF!,10,FALSE()))</f>
        <v/>
      </c>
      <c r="AX50" s="135" t="str">
        <f aca="false">IF(AX49="","",VLOOKUP(AX49,#REF!,10,FALSE()))</f>
        <v/>
      </c>
      <c r="AY50" s="135" t="str">
        <f aca="false">IF(AY49="","",VLOOKUP(AY49,#REF!,10,FALSE()))</f>
        <v/>
      </c>
      <c r="AZ50" s="135" t="str">
        <f aca="false">IF(AZ49="","",VLOOKUP(AZ49,#REF!,10,FALSE()))</f>
        <v/>
      </c>
      <c r="BA50" s="135" t="str">
        <f aca="false">IF(BA49="","",VLOOKUP(BA49,#REF!,10,FALSE()))</f>
        <v/>
      </c>
      <c r="BB50" s="136" t="str">
        <f aca="false">IF(BB49="","",VLOOKUP(BB49,#REF!,10,FALSE()))</f>
        <v/>
      </c>
      <c r="BC50" s="134" t="str">
        <f aca="false">IF(BC49="","",VLOOKUP(BC49,#REF!,10,FALSE()))</f>
        <v/>
      </c>
      <c r="BD50" s="135" t="str">
        <f aca="false">IF(BD49="","",VLOOKUP(BD49,#REF!,10,FALSE()))</f>
        <v/>
      </c>
      <c r="BE50" s="135" t="str">
        <f aca="false">IF(BE49="","",VLOOKUP(BE49,#REF!,10,FALSE()))</f>
        <v/>
      </c>
      <c r="BF50" s="137" t="n">
        <f aca="false">IF($BI$3="４週",SUM(AA50:BB50),IF($BI$3="暦月",SUM(AA50:BE50),""))</f>
        <v>0</v>
      </c>
      <c r="BG50" s="137"/>
      <c r="BH50" s="138" t="n">
        <f aca="false">IF($BI$3="４週",BF50/4,IF($BI$3="暦月",(BF50/($BI$8/7)),""))</f>
        <v>0</v>
      </c>
      <c r="BI50" s="138"/>
      <c r="BJ50" s="128"/>
      <c r="BK50" s="128"/>
      <c r="BL50" s="128"/>
      <c r="BM50" s="128"/>
      <c r="BN50" s="128"/>
    </row>
    <row r="51" customFormat="false" ht="20.25" hidden="false" customHeight="true" outlineLevel="0" collapsed="false">
      <c r="B51" s="322"/>
      <c r="C51" s="322"/>
      <c r="D51" s="322"/>
      <c r="E51" s="322"/>
      <c r="F51" s="322"/>
      <c r="G51" s="465"/>
      <c r="H51" s="465"/>
      <c r="I51" s="465"/>
      <c r="J51" s="465"/>
      <c r="K51" s="465"/>
      <c r="L51" s="465"/>
      <c r="M51" s="466"/>
      <c r="N51" s="466"/>
      <c r="O51" s="465"/>
      <c r="P51" s="465"/>
      <c r="Q51" s="465"/>
      <c r="R51" s="465"/>
      <c r="S51" s="467"/>
      <c r="T51" s="467"/>
      <c r="U51" s="467"/>
      <c r="V51" s="468"/>
      <c r="W51" s="468"/>
      <c r="X51" s="468"/>
      <c r="Y51" s="469"/>
      <c r="Z51" s="470"/>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471"/>
      <c r="BB51" s="471"/>
      <c r="BC51" s="471"/>
      <c r="BD51" s="471"/>
      <c r="BE51" s="471"/>
      <c r="BF51" s="471"/>
      <c r="BG51" s="471"/>
      <c r="BH51" s="472"/>
      <c r="BI51" s="472"/>
      <c r="BJ51" s="467"/>
      <c r="BK51" s="467"/>
      <c r="BL51" s="467"/>
      <c r="BM51" s="467"/>
      <c r="BN51" s="467"/>
    </row>
    <row r="52" customFormat="false" ht="20.25" hidden="false" customHeight="true" outlineLevel="0" collapsed="false">
      <c r="B52" s="322"/>
      <c r="C52" s="322"/>
      <c r="D52" s="322"/>
      <c r="E52" s="322"/>
      <c r="F52" s="322"/>
      <c r="G52" s="465"/>
      <c r="H52" s="465"/>
      <c r="I52" s="465"/>
      <c r="J52" s="465"/>
      <c r="K52" s="465"/>
      <c r="L52" s="465"/>
      <c r="M52" s="473"/>
      <c r="N52" s="30" t="s">
        <v>326</v>
      </c>
      <c r="O52" s="30"/>
      <c r="P52" s="30"/>
      <c r="Q52" s="30"/>
      <c r="R52" s="30"/>
      <c r="S52" s="30"/>
      <c r="T52" s="30"/>
      <c r="U52" s="30"/>
      <c r="V52" s="30"/>
      <c r="W52" s="30"/>
      <c r="X52" s="201"/>
      <c r="Y52" s="30"/>
      <c r="Z52" s="30"/>
      <c r="AA52" s="30"/>
      <c r="AB52" s="30"/>
      <c r="AC52" s="30"/>
      <c r="AD52" s="474"/>
      <c r="AE52" s="474"/>
      <c r="AF52" s="474"/>
      <c r="AG52" s="474"/>
      <c r="AH52" s="474"/>
      <c r="AI52" s="474"/>
      <c r="AJ52" s="474"/>
      <c r="AK52" s="474"/>
      <c r="AL52" s="474"/>
      <c r="AM52" s="474"/>
      <c r="AN52" s="474"/>
      <c r="AO52" s="474"/>
      <c r="AP52" s="474"/>
      <c r="AQ52" s="474"/>
      <c r="AR52" s="474"/>
      <c r="AS52" s="474"/>
      <c r="AT52" s="474"/>
      <c r="AU52" s="474"/>
      <c r="AV52" s="474"/>
      <c r="AW52" s="474"/>
      <c r="AX52" s="474"/>
      <c r="AY52" s="474"/>
      <c r="AZ52" s="474"/>
      <c r="BA52" s="474"/>
      <c r="BB52" s="474"/>
      <c r="BC52" s="474"/>
      <c r="BD52" s="474"/>
      <c r="BE52" s="474"/>
      <c r="BF52" s="474"/>
      <c r="BG52" s="474"/>
      <c r="BH52" s="475"/>
      <c r="BI52" s="472"/>
      <c r="BJ52" s="467"/>
      <c r="BK52" s="467"/>
      <c r="BL52" s="467"/>
      <c r="BM52" s="467"/>
      <c r="BN52" s="467"/>
    </row>
    <row r="53" customFormat="false" ht="20.25" hidden="false" customHeight="true" outlineLevel="0" collapsed="false">
      <c r="B53" s="322"/>
      <c r="C53" s="322"/>
      <c r="D53" s="322"/>
      <c r="E53" s="322"/>
      <c r="F53" s="322"/>
      <c r="G53" s="465"/>
      <c r="H53" s="465"/>
      <c r="I53" s="465"/>
      <c r="J53" s="465"/>
      <c r="K53" s="465"/>
      <c r="L53" s="465"/>
      <c r="M53" s="473"/>
      <c r="N53" s="30"/>
      <c r="O53" s="30" t="s">
        <v>280</v>
      </c>
      <c r="P53" s="30"/>
      <c r="Q53" s="30"/>
      <c r="R53" s="30"/>
      <c r="S53" s="30"/>
      <c r="T53" s="30"/>
      <c r="U53" s="30"/>
      <c r="V53" s="30"/>
      <c r="W53" s="30"/>
      <c r="X53" s="201"/>
      <c r="Y53" s="30"/>
      <c r="Z53" s="30"/>
      <c r="AA53" s="30"/>
      <c r="AB53" s="30"/>
      <c r="AC53" s="30"/>
      <c r="AD53" s="474"/>
      <c r="AE53" s="30" t="s">
        <v>281</v>
      </c>
      <c r="AF53" s="30"/>
      <c r="AG53" s="30"/>
      <c r="AH53" s="30"/>
      <c r="AI53" s="30"/>
      <c r="AJ53" s="30"/>
      <c r="AK53" s="30"/>
      <c r="AL53" s="30"/>
      <c r="AM53" s="30"/>
      <c r="AN53" s="201"/>
      <c r="AO53" s="30"/>
      <c r="AP53" s="30"/>
      <c r="AQ53" s="30"/>
      <c r="AR53" s="30"/>
      <c r="AS53" s="474"/>
      <c r="AT53" s="474"/>
      <c r="AU53" s="30" t="s">
        <v>282</v>
      </c>
      <c r="AV53" s="474"/>
      <c r="AW53" s="474"/>
      <c r="AX53" s="474"/>
      <c r="AY53" s="474"/>
      <c r="AZ53" s="474"/>
      <c r="BA53" s="474"/>
      <c r="BB53" s="474"/>
      <c r="BC53" s="474"/>
      <c r="BD53" s="474"/>
      <c r="BE53" s="474"/>
      <c r="BF53" s="474"/>
      <c r="BG53" s="474"/>
      <c r="BH53" s="475"/>
      <c r="BI53" s="472"/>
      <c r="BJ53" s="142"/>
      <c r="BK53" s="142"/>
      <c r="BL53" s="142"/>
      <c r="BM53" s="142"/>
      <c r="BN53" s="467"/>
    </row>
    <row r="54" customFormat="false" ht="20.25" hidden="false" customHeight="true" outlineLevel="0" collapsed="false">
      <c r="B54" s="322"/>
      <c r="C54" s="322"/>
      <c r="D54" s="322"/>
      <c r="E54" s="322"/>
      <c r="F54" s="322"/>
      <c r="G54" s="465"/>
      <c r="H54" s="465"/>
      <c r="I54" s="465"/>
      <c r="J54" s="465"/>
      <c r="K54" s="465"/>
      <c r="L54" s="465"/>
      <c r="M54" s="473"/>
      <c r="N54" s="30"/>
      <c r="O54" s="476" t="s">
        <v>283</v>
      </c>
      <c r="P54" s="476"/>
      <c r="Q54" s="477" t="s">
        <v>284</v>
      </c>
      <c r="R54" s="477"/>
      <c r="S54" s="477"/>
      <c r="T54" s="477"/>
      <c r="U54" s="30"/>
      <c r="V54" s="478" t="s">
        <v>285</v>
      </c>
      <c r="W54" s="478"/>
      <c r="X54" s="478"/>
      <c r="Y54" s="478"/>
      <c r="Z54" s="30"/>
      <c r="AA54" s="477" t="s">
        <v>286</v>
      </c>
      <c r="AB54" s="477"/>
      <c r="AC54" s="30"/>
      <c r="AD54" s="474"/>
      <c r="AE54" s="476" t="s">
        <v>283</v>
      </c>
      <c r="AF54" s="476"/>
      <c r="AG54" s="477" t="s">
        <v>284</v>
      </c>
      <c r="AH54" s="477"/>
      <c r="AI54" s="477"/>
      <c r="AJ54" s="477"/>
      <c r="AK54" s="30"/>
      <c r="AL54" s="478" t="s">
        <v>285</v>
      </c>
      <c r="AM54" s="478"/>
      <c r="AN54" s="478"/>
      <c r="AO54" s="478"/>
      <c r="AP54" s="30"/>
      <c r="AQ54" s="477" t="s">
        <v>286</v>
      </c>
      <c r="AR54" s="477"/>
      <c r="AS54" s="474"/>
      <c r="AT54" s="474"/>
      <c r="AU54" s="474"/>
      <c r="AV54" s="474"/>
      <c r="AW54" s="474"/>
      <c r="AX54" s="474"/>
      <c r="AY54" s="474"/>
      <c r="AZ54" s="474"/>
      <c r="BA54" s="474"/>
      <c r="BB54" s="474"/>
      <c r="BC54" s="474"/>
      <c r="BD54" s="474"/>
      <c r="BE54" s="474"/>
      <c r="BF54" s="474"/>
      <c r="BG54" s="474"/>
      <c r="BH54" s="475"/>
      <c r="BI54" s="472"/>
      <c r="BJ54" s="141"/>
      <c r="BK54" s="141"/>
      <c r="BL54" s="141"/>
      <c r="BM54" s="141"/>
      <c r="BN54" s="467"/>
    </row>
    <row r="55" customFormat="false" ht="20.25" hidden="false" customHeight="true" outlineLevel="0" collapsed="false">
      <c r="B55" s="322"/>
      <c r="C55" s="322"/>
      <c r="D55" s="322"/>
      <c r="E55" s="322"/>
      <c r="F55" s="322"/>
      <c r="G55" s="465"/>
      <c r="H55" s="465"/>
      <c r="I55" s="465"/>
      <c r="J55" s="465"/>
      <c r="K55" s="465"/>
      <c r="L55" s="465"/>
      <c r="M55" s="473"/>
      <c r="N55" s="30"/>
      <c r="O55" s="476"/>
      <c r="P55" s="476"/>
      <c r="Q55" s="476" t="s">
        <v>287</v>
      </c>
      <c r="R55" s="476"/>
      <c r="S55" s="476" t="s">
        <v>288</v>
      </c>
      <c r="T55" s="476"/>
      <c r="U55" s="30"/>
      <c r="V55" s="476" t="s">
        <v>287</v>
      </c>
      <c r="W55" s="476"/>
      <c r="X55" s="476" t="s">
        <v>288</v>
      </c>
      <c r="Y55" s="476"/>
      <c r="Z55" s="30"/>
      <c r="AA55" s="477" t="s">
        <v>289</v>
      </c>
      <c r="AB55" s="477"/>
      <c r="AC55" s="30"/>
      <c r="AD55" s="474"/>
      <c r="AE55" s="476"/>
      <c r="AF55" s="476"/>
      <c r="AG55" s="476" t="s">
        <v>287</v>
      </c>
      <c r="AH55" s="476"/>
      <c r="AI55" s="476" t="s">
        <v>288</v>
      </c>
      <c r="AJ55" s="476"/>
      <c r="AK55" s="30"/>
      <c r="AL55" s="476" t="s">
        <v>287</v>
      </c>
      <c r="AM55" s="476"/>
      <c r="AN55" s="476" t="s">
        <v>288</v>
      </c>
      <c r="AO55" s="476"/>
      <c r="AP55" s="30"/>
      <c r="AQ55" s="477" t="s">
        <v>289</v>
      </c>
      <c r="AR55" s="477"/>
      <c r="AS55" s="474"/>
      <c r="AT55" s="474"/>
      <c r="AU55" s="477" t="s">
        <v>154</v>
      </c>
      <c r="AV55" s="477"/>
      <c r="AW55" s="477"/>
      <c r="AX55" s="477"/>
      <c r="AY55" s="30"/>
      <c r="AZ55" s="477" t="s">
        <v>155</v>
      </c>
      <c r="BA55" s="477"/>
      <c r="BB55" s="477"/>
      <c r="BC55" s="477"/>
      <c r="BD55" s="30"/>
      <c r="BE55" s="476" t="s">
        <v>290</v>
      </c>
      <c r="BF55" s="476"/>
      <c r="BG55" s="476"/>
      <c r="BH55" s="476"/>
      <c r="BI55" s="472"/>
      <c r="BJ55" s="479"/>
      <c r="BK55" s="479"/>
      <c r="BL55" s="479"/>
      <c r="BM55" s="479"/>
      <c r="BN55" s="467"/>
    </row>
    <row r="56" customFormat="false" ht="20.25" hidden="false" customHeight="true" outlineLevel="0" collapsed="false">
      <c r="B56" s="322"/>
      <c r="C56" s="322"/>
      <c r="D56" s="322"/>
      <c r="E56" s="322"/>
      <c r="F56" s="322"/>
      <c r="G56" s="465"/>
      <c r="H56" s="465"/>
      <c r="I56" s="465"/>
      <c r="J56" s="465"/>
      <c r="K56" s="465"/>
      <c r="L56" s="465"/>
      <c r="M56" s="473"/>
      <c r="N56" s="30"/>
      <c r="O56" s="64" t="s">
        <v>112</v>
      </c>
      <c r="P56" s="64"/>
      <c r="Q56" s="480" t="n">
        <f aca="false">SUMIFS($BF$17:$BF$50,$J$17:$J$50,"看護職員",$L$17:$L$50,"A")</f>
        <v>0</v>
      </c>
      <c r="R56" s="480"/>
      <c r="S56" s="481" t="n">
        <f aca="false">SUMIFS($BH$17:$BH$50,$J$17:$J$50,"看護職員",$L$17:$L$50,"A")</f>
        <v>0</v>
      </c>
      <c r="T56" s="481"/>
      <c r="U56" s="482"/>
      <c r="V56" s="483" t="n">
        <v>0</v>
      </c>
      <c r="W56" s="483"/>
      <c r="X56" s="483" t="n">
        <v>0</v>
      </c>
      <c r="Y56" s="483"/>
      <c r="Z56" s="482"/>
      <c r="AA56" s="483" t="n">
        <v>0</v>
      </c>
      <c r="AB56" s="483"/>
      <c r="AC56" s="30"/>
      <c r="AD56" s="474"/>
      <c r="AE56" s="64" t="s">
        <v>112</v>
      </c>
      <c r="AF56" s="64"/>
      <c r="AG56" s="480" t="n">
        <f aca="false">SUMIFS($BF$17:$BF$50,$J$17:$J$50,"介護職員",$L$17:$L$50,"A")</f>
        <v>0</v>
      </c>
      <c r="AH56" s="480"/>
      <c r="AI56" s="481" t="n">
        <f aca="false">SUMIFS($BH$17:$BH$50,$J$17:$J$50,"介護職員",$L$17:$L$50,"A")</f>
        <v>0</v>
      </c>
      <c r="AJ56" s="481"/>
      <c r="AK56" s="482"/>
      <c r="AL56" s="483" t="n">
        <v>0</v>
      </c>
      <c r="AM56" s="483"/>
      <c r="AN56" s="483" t="n">
        <v>0</v>
      </c>
      <c r="AO56" s="483"/>
      <c r="AP56" s="482"/>
      <c r="AQ56" s="483" t="n">
        <v>0</v>
      </c>
      <c r="AR56" s="483"/>
      <c r="AS56" s="474"/>
      <c r="AT56" s="474"/>
      <c r="AU56" s="484" t="n">
        <f aca="false">Y70</f>
        <v>0</v>
      </c>
      <c r="AV56" s="484"/>
      <c r="AW56" s="484"/>
      <c r="AX56" s="484"/>
      <c r="AY56" s="207" t="s">
        <v>291</v>
      </c>
      <c r="AZ56" s="484" t="n">
        <f aca="false">AO70</f>
        <v>0</v>
      </c>
      <c r="BA56" s="484"/>
      <c r="BB56" s="484"/>
      <c r="BC56" s="484"/>
      <c r="BD56" s="207" t="s">
        <v>292</v>
      </c>
      <c r="BE56" s="485" t="n">
        <f aca="false">ROUNDDOWN(AU56+AZ56,1)</f>
        <v>0</v>
      </c>
      <c r="BF56" s="485"/>
      <c r="BG56" s="485"/>
      <c r="BH56" s="485"/>
      <c r="BI56" s="472"/>
      <c r="BJ56" s="486"/>
      <c r="BK56" s="486"/>
      <c r="BL56" s="486"/>
      <c r="BM56" s="486"/>
      <c r="BN56" s="467"/>
    </row>
    <row r="57" customFormat="false" ht="20.25" hidden="false" customHeight="true" outlineLevel="0" collapsed="false">
      <c r="B57" s="322"/>
      <c r="C57" s="322"/>
      <c r="D57" s="322"/>
      <c r="E57" s="322"/>
      <c r="F57" s="322"/>
      <c r="G57" s="465"/>
      <c r="H57" s="465"/>
      <c r="I57" s="465"/>
      <c r="J57" s="465"/>
      <c r="K57" s="465"/>
      <c r="L57" s="465"/>
      <c r="M57" s="473"/>
      <c r="N57" s="30"/>
      <c r="O57" s="64" t="s">
        <v>114</v>
      </c>
      <c r="P57" s="64"/>
      <c r="Q57" s="480" t="n">
        <f aca="false">SUMIFS($BF$17:$BF$50,$J$17:$J$50,"看護職員",$L$17:$L$50,"B")</f>
        <v>0</v>
      </c>
      <c r="R57" s="480"/>
      <c r="S57" s="481" t="n">
        <f aca="false">SUMIFS($BH$17:$BH$50,$J$17:$J$50,"看護職員",$L$17:$L$50,"B")</f>
        <v>0</v>
      </c>
      <c r="T57" s="481"/>
      <c r="U57" s="482"/>
      <c r="V57" s="483" t="n">
        <v>0</v>
      </c>
      <c r="W57" s="483"/>
      <c r="X57" s="483" t="n">
        <v>0</v>
      </c>
      <c r="Y57" s="483"/>
      <c r="Z57" s="482"/>
      <c r="AA57" s="483" t="n">
        <v>0</v>
      </c>
      <c r="AB57" s="483"/>
      <c r="AC57" s="30"/>
      <c r="AD57" s="474"/>
      <c r="AE57" s="64" t="s">
        <v>114</v>
      </c>
      <c r="AF57" s="64"/>
      <c r="AG57" s="480" t="n">
        <f aca="false">SUMIFS($BF$17:$BF$50,$J$17:$J$50,"介護職員",$L$17:$L$50,"B")</f>
        <v>0</v>
      </c>
      <c r="AH57" s="480"/>
      <c r="AI57" s="481" t="n">
        <f aca="false">SUMIFS($BH$17:$BH$50,$J$17:$J$50,"介護職員",$L$17:$L$50,"B")</f>
        <v>0</v>
      </c>
      <c r="AJ57" s="481"/>
      <c r="AK57" s="482"/>
      <c r="AL57" s="483" t="n">
        <v>0</v>
      </c>
      <c r="AM57" s="483"/>
      <c r="AN57" s="483" t="n">
        <v>0</v>
      </c>
      <c r="AO57" s="483"/>
      <c r="AP57" s="482"/>
      <c r="AQ57" s="483" t="n">
        <v>0</v>
      </c>
      <c r="AR57" s="483"/>
      <c r="AS57" s="474"/>
      <c r="AT57" s="474"/>
      <c r="AU57" s="474"/>
      <c r="AV57" s="474"/>
      <c r="AW57" s="474"/>
      <c r="AX57" s="474"/>
      <c r="AY57" s="474"/>
      <c r="AZ57" s="474"/>
      <c r="BA57" s="474"/>
      <c r="BB57" s="474"/>
      <c r="BC57" s="474"/>
      <c r="BD57" s="474"/>
      <c r="BE57" s="474"/>
      <c r="BF57" s="474"/>
      <c r="BG57" s="474"/>
      <c r="BH57" s="475"/>
      <c r="BI57" s="472"/>
      <c r="BJ57" s="467"/>
      <c r="BK57" s="467"/>
      <c r="BL57" s="467"/>
      <c r="BM57" s="467"/>
      <c r="BN57" s="467"/>
    </row>
    <row r="58" customFormat="false" ht="20.25" hidden="false" customHeight="true" outlineLevel="0" collapsed="false">
      <c r="B58" s="322"/>
      <c r="C58" s="322"/>
      <c r="D58" s="322"/>
      <c r="E58" s="322"/>
      <c r="F58" s="322"/>
      <c r="G58" s="465"/>
      <c r="H58" s="465"/>
      <c r="I58" s="465"/>
      <c r="J58" s="465"/>
      <c r="K58" s="465"/>
      <c r="L58" s="465"/>
      <c r="M58" s="473"/>
      <c r="N58" s="30"/>
      <c r="O58" s="64" t="s">
        <v>116</v>
      </c>
      <c r="P58" s="64"/>
      <c r="Q58" s="480" t="n">
        <f aca="false">SUMIFS($BF$17:$BF$50,$J$17:$J$50,"看護職員",$L$17:$L$50,"C")</f>
        <v>0</v>
      </c>
      <c r="R58" s="480"/>
      <c r="S58" s="481" t="n">
        <f aca="false">SUMIFS($BH$17:$BH$50,$J$17:$J$50,"看護職員",$L$17:$L$50,"C")</f>
        <v>0</v>
      </c>
      <c r="T58" s="481"/>
      <c r="U58" s="482"/>
      <c r="V58" s="483" t="n">
        <v>0</v>
      </c>
      <c r="W58" s="483"/>
      <c r="X58" s="487" t="n">
        <v>0</v>
      </c>
      <c r="Y58" s="487"/>
      <c r="Z58" s="482"/>
      <c r="AA58" s="488" t="s">
        <v>82</v>
      </c>
      <c r="AB58" s="488"/>
      <c r="AC58" s="30"/>
      <c r="AD58" s="474"/>
      <c r="AE58" s="64" t="s">
        <v>116</v>
      </c>
      <c r="AF58" s="64"/>
      <c r="AG58" s="480" t="n">
        <f aca="false">SUMIFS($BF$17:$BF$50,$J$17:$J$50,"介護職員",$L$17:$L$50,"C")</f>
        <v>0</v>
      </c>
      <c r="AH58" s="480"/>
      <c r="AI58" s="481" t="n">
        <f aca="false">SUMIFS($BH$17:$BH$50,$J$17:$J$50,"介護職員",$L$17:$L$50,"C")</f>
        <v>0</v>
      </c>
      <c r="AJ58" s="481"/>
      <c r="AK58" s="482"/>
      <c r="AL58" s="483" t="n">
        <v>0</v>
      </c>
      <c r="AM58" s="483"/>
      <c r="AN58" s="487" t="n">
        <v>0</v>
      </c>
      <c r="AO58" s="487"/>
      <c r="AP58" s="482"/>
      <c r="AQ58" s="488" t="s">
        <v>82</v>
      </c>
      <c r="AR58" s="488"/>
      <c r="AS58" s="474"/>
      <c r="AT58" s="474"/>
      <c r="AU58" s="474"/>
      <c r="AV58" s="474"/>
      <c r="AW58" s="474"/>
      <c r="AX58" s="474"/>
      <c r="AY58" s="474"/>
      <c r="AZ58" s="474"/>
      <c r="BA58" s="474"/>
      <c r="BB58" s="474"/>
      <c r="BC58" s="474"/>
      <c r="BD58" s="474"/>
      <c r="BE58" s="474"/>
      <c r="BF58" s="474"/>
      <c r="BG58" s="474"/>
      <c r="BH58" s="475"/>
      <c r="BI58" s="472"/>
      <c r="BJ58" s="467"/>
      <c r="BK58" s="467"/>
      <c r="BL58" s="467"/>
      <c r="BM58" s="467"/>
      <c r="BN58" s="467"/>
    </row>
    <row r="59" customFormat="false" ht="20.25" hidden="false" customHeight="true" outlineLevel="0" collapsed="false">
      <c r="B59" s="322"/>
      <c r="C59" s="322"/>
      <c r="D59" s="322"/>
      <c r="E59" s="322"/>
      <c r="F59" s="322"/>
      <c r="G59" s="465"/>
      <c r="H59" s="465"/>
      <c r="I59" s="465"/>
      <c r="J59" s="465"/>
      <c r="K59" s="465"/>
      <c r="L59" s="465"/>
      <c r="M59" s="473"/>
      <c r="N59" s="30"/>
      <c r="O59" s="64" t="s">
        <v>118</v>
      </c>
      <c r="P59" s="64"/>
      <c r="Q59" s="480" t="n">
        <f aca="false">SUMIFS($BF$17:$BF$50,$J$17:$J$50,"看護職員",$L$17:$L$50,"D")</f>
        <v>0</v>
      </c>
      <c r="R59" s="480"/>
      <c r="S59" s="481" t="n">
        <f aca="false">SUMIFS($BH$17:$BH$50,$J$17:$J$50,"看護職員",$L$17:$L$50,"D")</f>
        <v>0</v>
      </c>
      <c r="T59" s="481"/>
      <c r="U59" s="482"/>
      <c r="V59" s="483" t="n">
        <v>0</v>
      </c>
      <c r="W59" s="483"/>
      <c r="X59" s="487" t="n">
        <v>0</v>
      </c>
      <c r="Y59" s="487"/>
      <c r="Z59" s="482"/>
      <c r="AA59" s="488" t="s">
        <v>82</v>
      </c>
      <c r="AB59" s="488"/>
      <c r="AC59" s="30"/>
      <c r="AD59" s="474"/>
      <c r="AE59" s="64" t="s">
        <v>118</v>
      </c>
      <c r="AF59" s="64"/>
      <c r="AG59" s="480" t="n">
        <f aca="false">SUMIFS($BF$17:$BF$50,$J$17:$J$50,"介護職員",$L$17:$L$50,"D")</f>
        <v>0</v>
      </c>
      <c r="AH59" s="480"/>
      <c r="AI59" s="481" t="n">
        <f aca="false">SUMIFS($BH$17:$BH$50,$J$17:$J$50,"介護職員",$L$17:$L$50,"D")</f>
        <v>0</v>
      </c>
      <c r="AJ59" s="481"/>
      <c r="AK59" s="482"/>
      <c r="AL59" s="483" t="n">
        <v>0</v>
      </c>
      <c r="AM59" s="483"/>
      <c r="AN59" s="487" t="n">
        <v>0</v>
      </c>
      <c r="AO59" s="487"/>
      <c r="AP59" s="482"/>
      <c r="AQ59" s="488" t="s">
        <v>82</v>
      </c>
      <c r="AR59" s="488"/>
      <c r="AS59" s="474"/>
      <c r="AT59" s="474"/>
      <c r="AU59" s="30" t="s">
        <v>293</v>
      </c>
      <c r="AV59" s="30"/>
      <c r="AW59" s="30"/>
      <c r="AX59" s="30"/>
      <c r="AY59" s="30"/>
      <c r="AZ59" s="30"/>
      <c r="BA59" s="474"/>
      <c r="BB59" s="474"/>
      <c r="BC59" s="474"/>
      <c r="BD59" s="474"/>
      <c r="BE59" s="474"/>
      <c r="BF59" s="474"/>
      <c r="BG59" s="474"/>
      <c r="BH59" s="475"/>
      <c r="BI59" s="472"/>
      <c r="BJ59" s="467"/>
      <c r="BK59" s="467"/>
      <c r="BL59" s="467"/>
      <c r="BM59" s="467"/>
      <c r="BN59" s="467"/>
    </row>
    <row r="60" customFormat="false" ht="20.25" hidden="false" customHeight="true" outlineLevel="0" collapsed="false">
      <c r="B60" s="322"/>
      <c r="C60" s="322"/>
      <c r="D60" s="322"/>
      <c r="E60" s="322"/>
      <c r="F60" s="322"/>
      <c r="G60" s="465"/>
      <c r="H60" s="465"/>
      <c r="I60" s="465"/>
      <c r="J60" s="465"/>
      <c r="K60" s="465"/>
      <c r="L60" s="465"/>
      <c r="M60" s="473"/>
      <c r="N60" s="30"/>
      <c r="O60" s="64" t="s">
        <v>290</v>
      </c>
      <c r="P60" s="64"/>
      <c r="Q60" s="480" t="n">
        <f aca="false">SUM(Q56:R59)</f>
        <v>0</v>
      </c>
      <c r="R60" s="480"/>
      <c r="S60" s="481" t="n">
        <f aca="false">SUM(S56:T59)</f>
        <v>0</v>
      </c>
      <c r="T60" s="481"/>
      <c r="U60" s="482"/>
      <c r="V60" s="480" t="n">
        <f aca="false">SUM(V56:W59)</f>
        <v>0</v>
      </c>
      <c r="W60" s="480"/>
      <c r="X60" s="481" t="n">
        <f aca="false">SUM(X56:Y59)</f>
        <v>0</v>
      </c>
      <c r="Y60" s="481"/>
      <c r="Z60" s="482"/>
      <c r="AA60" s="480" t="n">
        <f aca="false">SUM(AA56:AB57)</f>
        <v>0</v>
      </c>
      <c r="AB60" s="480"/>
      <c r="AC60" s="30"/>
      <c r="AD60" s="474"/>
      <c r="AE60" s="64" t="s">
        <v>290</v>
      </c>
      <c r="AF60" s="64"/>
      <c r="AG60" s="480" t="n">
        <f aca="false">SUM(AG56:AH59)</f>
        <v>0</v>
      </c>
      <c r="AH60" s="480"/>
      <c r="AI60" s="481" t="n">
        <f aca="false">SUM(AI56:AJ59)</f>
        <v>0</v>
      </c>
      <c r="AJ60" s="481"/>
      <c r="AK60" s="482"/>
      <c r="AL60" s="480" t="n">
        <f aca="false">SUM(AL56:AM59)</f>
        <v>0</v>
      </c>
      <c r="AM60" s="480"/>
      <c r="AN60" s="481" t="n">
        <f aca="false">SUM(AN56:AO59)</f>
        <v>0</v>
      </c>
      <c r="AO60" s="481"/>
      <c r="AP60" s="482"/>
      <c r="AQ60" s="480" t="n">
        <f aca="false">SUM(AQ56:AR57)</f>
        <v>0</v>
      </c>
      <c r="AR60" s="480"/>
      <c r="AS60" s="474"/>
      <c r="AT60" s="474"/>
      <c r="AU60" s="64" t="s">
        <v>42</v>
      </c>
      <c r="AV60" s="64"/>
      <c r="AW60" s="64" t="s">
        <v>111</v>
      </c>
      <c r="AX60" s="64"/>
      <c r="AY60" s="64"/>
      <c r="AZ60" s="64"/>
      <c r="BA60" s="474"/>
      <c r="BB60" s="474"/>
      <c r="BC60" s="474"/>
      <c r="BD60" s="474"/>
      <c r="BE60" s="474"/>
      <c r="BF60" s="474"/>
      <c r="BG60" s="474"/>
      <c r="BH60" s="475"/>
      <c r="BI60" s="472"/>
      <c r="BJ60" s="467"/>
      <c r="BK60" s="467"/>
      <c r="BL60" s="467"/>
      <c r="BM60" s="467"/>
      <c r="BN60" s="467"/>
    </row>
    <row r="61" customFormat="false" ht="20.25" hidden="false" customHeight="true" outlineLevel="0" collapsed="false">
      <c r="B61" s="322"/>
      <c r="C61" s="322"/>
      <c r="D61" s="322"/>
      <c r="E61" s="322"/>
      <c r="F61" s="322"/>
      <c r="G61" s="465"/>
      <c r="H61" s="465"/>
      <c r="I61" s="465"/>
      <c r="J61" s="465"/>
      <c r="K61" s="465"/>
      <c r="L61" s="465"/>
      <c r="M61" s="473"/>
      <c r="N61" s="473"/>
      <c r="O61" s="489"/>
      <c r="P61" s="489"/>
      <c r="Q61" s="489"/>
      <c r="R61" s="489"/>
      <c r="S61" s="490"/>
      <c r="T61" s="490"/>
      <c r="U61" s="490"/>
      <c r="V61" s="327"/>
      <c r="W61" s="327"/>
      <c r="X61" s="327"/>
      <c r="Y61" s="327"/>
      <c r="Z61" s="491"/>
      <c r="AA61" s="474"/>
      <c r="AB61" s="474"/>
      <c r="AC61" s="474"/>
      <c r="AD61" s="474"/>
      <c r="AE61" s="489"/>
      <c r="AF61" s="489"/>
      <c r="AG61" s="489"/>
      <c r="AH61" s="489"/>
      <c r="AI61" s="490"/>
      <c r="AJ61" s="490"/>
      <c r="AK61" s="490"/>
      <c r="AL61" s="327"/>
      <c r="AM61" s="327"/>
      <c r="AN61" s="327"/>
      <c r="AO61" s="327"/>
      <c r="AP61" s="491"/>
      <c r="AQ61" s="474"/>
      <c r="AR61" s="474"/>
      <c r="AS61" s="474"/>
      <c r="AT61" s="474"/>
      <c r="AU61" s="64" t="s">
        <v>112</v>
      </c>
      <c r="AV61" s="64"/>
      <c r="AW61" s="64" t="s">
        <v>113</v>
      </c>
      <c r="AX61" s="64"/>
      <c r="AY61" s="64"/>
      <c r="AZ61" s="64"/>
      <c r="BA61" s="474"/>
      <c r="BB61" s="474"/>
      <c r="BC61" s="474"/>
      <c r="BD61" s="474"/>
      <c r="BE61" s="474"/>
      <c r="BF61" s="474"/>
      <c r="BG61" s="474"/>
      <c r="BH61" s="475"/>
      <c r="BI61" s="472"/>
      <c r="BJ61" s="467"/>
      <c r="BK61" s="467"/>
      <c r="BL61" s="467"/>
      <c r="BM61" s="467"/>
      <c r="BN61" s="467"/>
    </row>
    <row r="62" customFormat="false" ht="20.25" hidden="false" customHeight="true" outlineLevel="0" collapsed="false">
      <c r="B62" s="322"/>
      <c r="C62" s="322"/>
      <c r="D62" s="322"/>
      <c r="E62" s="322"/>
      <c r="F62" s="322"/>
      <c r="G62" s="465"/>
      <c r="H62" s="465"/>
      <c r="I62" s="465"/>
      <c r="J62" s="465"/>
      <c r="K62" s="465"/>
      <c r="L62" s="465"/>
      <c r="M62" s="473"/>
      <c r="N62" s="473"/>
      <c r="O62" s="201" t="s">
        <v>294</v>
      </c>
      <c r="P62" s="30"/>
      <c r="Q62" s="30"/>
      <c r="R62" s="30"/>
      <c r="S62" s="30"/>
      <c r="T62" s="30"/>
      <c r="U62" s="205" t="s">
        <v>295</v>
      </c>
      <c r="V62" s="492" t="s">
        <v>296</v>
      </c>
      <c r="W62" s="492"/>
      <c r="X62" s="205"/>
      <c r="Y62" s="205"/>
      <c r="Z62" s="30"/>
      <c r="AA62" s="30"/>
      <c r="AB62" s="30"/>
      <c r="AC62" s="474"/>
      <c r="AD62" s="474"/>
      <c r="AE62" s="201" t="s">
        <v>294</v>
      </c>
      <c r="AF62" s="30"/>
      <c r="AG62" s="30"/>
      <c r="AH62" s="30"/>
      <c r="AI62" s="30"/>
      <c r="AJ62" s="30"/>
      <c r="AK62" s="205" t="s">
        <v>295</v>
      </c>
      <c r="AL62" s="493" t="str">
        <f aca="false">V62</f>
        <v>週</v>
      </c>
      <c r="AM62" s="493"/>
      <c r="AN62" s="205"/>
      <c r="AO62" s="205"/>
      <c r="AP62" s="30"/>
      <c r="AQ62" s="30"/>
      <c r="AR62" s="30"/>
      <c r="AS62" s="474"/>
      <c r="AT62" s="474"/>
      <c r="AU62" s="64" t="s">
        <v>114</v>
      </c>
      <c r="AV62" s="64"/>
      <c r="AW62" s="64" t="s">
        <v>115</v>
      </c>
      <c r="AX62" s="64"/>
      <c r="AY62" s="64"/>
      <c r="AZ62" s="64"/>
      <c r="BA62" s="474"/>
      <c r="BB62" s="474"/>
      <c r="BC62" s="474"/>
      <c r="BD62" s="474"/>
      <c r="BE62" s="474"/>
      <c r="BF62" s="474"/>
      <c r="BG62" s="474"/>
      <c r="BH62" s="475"/>
      <c r="BI62" s="472"/>
      <c r="BJ62" s="467"/>
      <c r="BK62" s="467"/>
      <c r="BL62" s="467"/>
      <c r="BM62" s="467"/>
      <c r="BN62" s="467"/>
    </row>
    <row r="63" customFormat="false" ht="20.25" hidden="false" customHeight="true" outlineLevel="0" collapsed="false">
      <c r="B63" s="322"/>
      <c r="C63" s="322"/>
      <c r="D63" s="322"/>
      <c r="E63" s="322"/>
      <c r="F63" s="322"/>
      <c r="G63" s="465"/>
      <c r="H63" s="465"/>
      <c r="I63" s="465"/>
      <c r="J63" s="465"/>
      <c r="K63" s="465"/>
      <c r="L63" s="465"/>
      <c r="M63" s="473"/>
      <c r="N63" s="473"/>
      <c r="O63" s="30" t="s">
        <v>297</v>
      </c>
      <c r="P63" s="30"/>
      <c r="Q63" s="30"/>
      <c r="R63" s="30"/>
      <c r="S63" s="30"/>
      <c r="T63" s="30" t="s">
        <v>298</v>
      </c>
      <c r="U63" s="30"/>
      <c r="V63" s="30"/>
      <c r="W63" s="30"/>
      <c r="X63" s="201"/>
      <c r="Y63" s="30"/>
      <c r="Z63" s="30"/>
      <c r="AA63" s="30"/>
      <c r="AB63" s="30"/>
      <c r="AC63" s="474"/>
      <c r="AD63" s="474"/>
      <c r="AE63" s="30" t="s">
        <v>297</v>
      </c>
      <c r="AF63" s="30"/>
      <c r="AG63" s="30"/>
      <c r="AH63" s="30"/>
      <c r="AI63" s="30"/>
      <c r="AJ63" s="30" t="s">
        <v>298</v>
      </c>
      <c r="AK63" s="30"/>
      <c r="AL63" s="30"/>
      <c r="AM63" s="30"/>
      <c r="AN63" s="201"/>
      <c r="AO63" s="30"/>
      <c r="AP63" s="30"/>
      <c r="AQ63" s="30"/>
      <c r="AR63" s="30"/>
      <c r="AS63" s="474"/>
      <c r="AT63" s="474"/>
      <c r="AU63" s="64" t="s">
        <v>116</v>
      </c>
      <c r="AV63" s="64"/>
      <c r="AW63" s="64" t="s">
        <v>117</v>
      </c>
      <c r="AX63" s="64"/>
      <c r="AY63" s="64"/>
      <c r="AZ63" s="64"/>
      <c r="BA63" s="474"/>
      <c r="BB63" s="474"/>
      <c r="BC63" s="474"/>
      <c r="BD63" s="474"/>
      <c r="BE63" s="474"/>
      <c r="BF63" s="474"/>
      <c r="BG63" s="474"/>
      <c r="BH63" s="475"/>
      <c r="BI63" s="472"/>
      <c r="BJ63" s="467"/>
      <c r="BK63" s="467"/>
      <c r="BL63" s="467"/>
      <c r="BM63" s="467"/>
      <c r="BN63" s="467"/>
    </row>
    <row r="64" customFormat="false" ht="20.25" hidden="false" customHeight="true" outlineLevel="0" collapsed="false">
      <c r="B64" s="322"/>
      <c r="C64" s="322"/>
      <c r="D64" s="322"/>
      <c r="E64" s="322"/>
      <c r="F64" s="322"/>
      <c r="G64" s="465"/>
      <c r="H64" s="465"/>
      <c r="I64" s="465"/>
      <c r="J64" s="465"/>
      <c r="K64" s="465"/>
      <c r="L64" s="465"/>
      <c r="M64" s="473"/>
      <c r="N64" s="473"/>
      <c r="O64" s="30" t="str">
        <f aca="false">IF($V$62="週","対象時間数（週平均）","対象時間数（当月合計）")</f>
        <v>対象時間数（週平均）</v>
      </c>
      <c r="P64" s="30"/>
      <c r="Q64" s="30"/>
      <c r="R64" s="30"/>
      <c r="S64" s="30"/>
      <c r="T64" s="30" t="str">
        <f aca="false">IF($V$62="週","週に勤務すべき時間数","当月に勤務すべき時間数")</f>
        <v>週に勤務すべき時間数</v>
      </c>
      <c r="U64" s="30"/>
      <c r="V64" s="30"/>
      <c r="W64" s="30"/>
      <c r="X64" s="201"/>
      <c r="Y64" s="30" t="s">
        <v>299</v>
      </c>
      <c r="Z64" s="30"/>
      <c r="AA64" s="30"/>
      <c r="AB64" s="30"/>
      <c r="AC64" s="474"/>
      <c r="AD64" s="474"/>
      <c r="AE64" s="30" t="str">
        <f aca="false">IF(AL62="週","対象時間数（週平均）","対象時間数（当月合計）")</f>
        <v>対象時間数（週平均）</v>
      </c>
      <c r="AF64" s="30"/>
      <c r="AG64" s="30"/>
      <c r="AH64" s="30"/>
      <c r="AI64" s="30"/>
      <c r="AJ64" s="30" t="str">
        <f aca="false">IF($AL$62="週","週に勤務すべき時間数","当月に勤務すべき時間数")</f>
        <v>週に勤務すべき時間数</v>
      </c>
      <c r="AK64" s="30"/>
      <c r="AL64" s="30"/>
      <c r="AM64" s="30"/>
      <c r="AN64" s="201"/>
      <c r="AO64" s="30" t="s">
        <v>299</v>
      </c>
      <c r="AP64" s="30"/>
      <c r="AQ64" s="30"/>
      <c r="AR64" s="30"/>
      <c r="AS64" s="474"/>
      <c r="AT64" s="474"/>
      <c r="AU64" s="64" t="s">
        <v>118</v>
      </c>
      <c r="AV64" s="64"/>
      <c r="AW64" s="64" t="s">
        <v>119</v>
      </c>
      <c r="AX64" s="64"/>
      <c r="AY64" s="64"/>
      <c r="AZ64" s="64"/>
      <c r="BA64" s="474"/>
      <c r="BB64" s="474"/>
      <c r="BC64" s="474"/>
      <c r="BD64" s="474"/>
      <c r="BE64" s="474"/>
      <c r="BF64" s="474"/>
      <c r="BG64" s="474"/>
      <c r="BH64" s="475"/>
      <c r="BI64" s="472"/>
      <c r="BJ64" s="467"/>
      <c r="BK64" s="467"/>
      <c r="BL64" s="467"/>
      <c r="BM64" s="467"/>
      <c r="BN64" s="467"/>
    </row>
    <row r="65" customFormat="false" ht="20.25" hidden="false" customHeight="true" outlineLevel="0" collapsed="false">
      <c r="M65" s="30"/>
      <c r="N65" s="30"/>
      <c r="O65" s="488" t="n">
        <f aca="false">IF($V$62="週",X60,V60)</f>
        <v>0</v>
      </c>
      <c r="P65" s="488"/>
      <c r="Q65" s="488"/>
      <c r="R65" s="488"/>
      <c r="S65" s="207" t="s">
        <v>300</v>
      </c>
      <c r="T65" s="64" t="n">
        <f aca="false">IF($V$62="週",$BE$6,$BI$6)</f>
        <v>40</v>
      </c>
      <c r="U65" s="64"/>
      <c r="V65" s="64"/>
      <c r="W65" s="64"/>
      <c r="X65" s="207" t="s">
        <v>292</v>
      </c>
      <c r="Y65" s="494" t="n">
        <f aca="false">ROUNDDOWN(O65/T65,1)</f>
        <v>0</v>
      </c>
      <c r="Z65" s="494"/>
      <c r="AA65" s="494"/>
      <c r="AB65" s="494"/>
      <c r="AC65" s="30"/>
      <c r="AD65" s="30"/>
      <c r="AE65" s="488" t="n">
        <f aca="false">IF($AL$62="週",AN60,AL60)</f>
        <v>0</v>
      </c>
      <c r="AF65" s="488"/>
      <c r="AG65" s="488"/>
      <c r="AH65" s="488"/>
      <c r="AI65" s="207" t="s">
        <v>300</v>
      </c>
      <c r="AJ65" s="64" t="n">
        <f aca="false">IF($AL$62="週",$BE$6,$BI$6)</f>
        <v>40</v>
      </c>
      <c r="AK65" s="64"/>
      <c r="AL65" s="64"/>
      <c r="AM65" s="64"/>
      <c r="AN65" s="207" t="s">
        <v>292</v>
      </c>
      <c r="AO65" s="494" t="n">
        <f aca="false">ROUNDDOWN(AE65/AJ65,1)</f>
        <v>0</v>
      </c>
      <c r="AP65" s="494"/>
      <c r="AQ65" s="494"/>
      <c r="AR65" s="494"/>
      <c r="AS65" s="30"/>
      <c r="AT65" s="30"/>
      <c r="AU65" s="30"/>
      <c r="AV65" s="30"/>
      <c r="AW65" s="30"/>
      <c r="AX65" s="30"/>
      <c r="AY65" s="30"/>
      <c r="AZ65" s="30"/>
      <c r="BA65" s="30"/>
      <c r="BB65" s="30"/>
      <c r="BC65" s="30"/>
      <c r="BD65" s="30"/>
      <c r="BE65" s="30"/>
      <c r="BF65" s="30"/>
      <c r="BG65" s="30"/>
      <c r="BH65" s="30"/>
    </row>
    <row r="66" customFormat="false" ht="20.25" hidden="false" customHeight="true" outlineLevel="0" collapsed="false">
      <c r="M66" s="30"/>
      <c r="N66" s="30"/>
      <c r="O66" s="30"/>
      <c r="P66" s="30"/>
      <c r="Q66" s="30"/>
      <c r="R66" s="30"/>
      <c r="S66" s="30"/>
      <c r="T66" s="30"/>
      <c r="U66" s="30"/>
      <c r="V66" s="30"/>
      <c r="W66" s="30"/>
      <c r="X66" s="201"/>
      <c r="Y66" s="30" t="s">
        <v>301</v>
      </c>
      <c r="Z66" s="30"/>
      <c r="AA66" s="30"/>
      <c r="AB66" s="30"/>
      <c r="AC66" s="30"/>
      <c r="AD66" s="30"/>
      <c r="AE66" s="30"/>
      <c r="AF66" s="30"/>
      <c r="AG66" s="30"/>
      <c r="AH66" s="30"/>
      <c r="AI66" s="30"/>
      <c r="AJ66" s="30"/>
      <c r="AK66" s="30"/>
      <c r="AL66" s="30"/>
      <c r="AM66" s="30"/>
      <c r="AN66" s="201"/>
      <c r="AO66" s="30" t="s">
        <v>301</v>
      </c>
      <c r="AP66" s="30"/>
      <c r="AQ66" s="30"/>
      <c r="AR66" s="30"/>
      <c r="AS66" s="30"/>
      <c r="AT66" s="30"/>
      <c r="AU66" s="30"/>
      <c r="AV66" s="30"/>
      <c r="AW66" s="30"/>
      <c r="AX66" s="30"/>
      <c r="AY66" s="30"/>
      <c r="AZ66" s="30"/>
      <c r="BA66" s="30"/>
      <c r="BB66" s="30"/>
      <c r="BC66" s="30"/>
      <c r="BD66" s="30"/>
      <c r="BE66" s="30"/>
      <c r="BF66" s="30"/>
      <c r="BG66" s="30"/>
      <c r="BH66" s="30"/>
    </row>
    <row r="67" customFormat="false" ht="20.25" hidden="false" customHeight="true" outlineLevel="0" collapsed="false">
      <c r="M67" s="30"/>
      <c r="N67" s="30"/>
      <c r="O67" s="30" t="s">
        <v>302</v>
      </c>
      <c r="P67" s="30"/>
      <c r="Q67" s="30"/>
      <c r="R67" s="30"/>
      <c r="S67" s="30"/>
      <c r="T67" s="30"/>
      <c r="U67" s="30"/>
      <c r="V67" s="30"/>
      <c r="W67" s="30"/>
      <c r="X67" s="201"/>
      <c r="Y67" s="30"/>
      <c r="Z67" s="30"/>
      <c r="AA67" s="30"/>
      <c r="AB67" s="30"/>
      <c r="AC67" s="30"/>
      <c r="AD67" s="30"/>
      <c r="AE67" s="30" t="s">
        <v>303</v>
      </c>
      <c r="AF67" s="30"/>
      <c r="AG67" s="30"/>
      <c r="AH67" s="30"/>
      <c r="AI67" s="30"/>
      <c r="AJ67" s="30"/>
      <c r="AK67" s="30"/>
      <c r="AL67" s="30"/>
      <c r="AM67" s="30"/>
      <c r="AN67" s="201"/>
      <c r="AO67" s="30"/>
      <c r="AP67" s="30"/>
      <c r="AQ67" s="30"/>
      <c r="AR67" s="30"/>
      <c r="AS67" s="30"/>
      <c r="AT67" s="30"/>
      <c r="AU67" s="30"/>
      <c r="AV67" s="30"/>
      <c r="AW67" s="30"/>
      <c r="AX67" s="30"/>
      <c r="AY67" s="30"/>
      <c r="AZ67" s="30"/>
      <c r="BA67" s="30"/>
      <c r="BB67" s="30"/>
      <c r="BC67" s="30"/>
      <c r="BD67" s="30"/>
      <c r="BE67" s="30"/>
      <c r="BF67" s="30"/>
      <c r="BG67" s="30"/>
      <c r="BH67" s="30"/>
    </row>
    <row r="68" customFormat="false" ht="20.25" hidden="false" customHeight="true" outlineLevel="0" collapsed="false">
      <c r="M68" s="30"/>
      <c r="N68" s="30"/>
      <c r="O68" s="30" t="s">
        <v>286</v>
      </c>
      <c r="P68" s="30"/>
      <c r="Q68" s="30"/>
      <c r="R68" s="30"/>
      <c r="S68" s="30"/>
      <c r="T68" s="30"/>
      <c r="U68" s="30"/>
      <c r="V68" s="30"/>
      <c r="W68" s="30"/>
      <c r="X68" s="201"/>
      <c r="Y68" s="477"/>
      <c r="Z68" s="477"/>
      <c r="AA68" s="477"/>
      <c r="AB68" s="477"/>
      <c r="AC68" s="30"/>
      <c r="AD68" s="30"/>
      <c r="AE68" s="30" t="s">
        <v>286</v>
      </c>
      <c r="AF68" s="30"/>
      <c r="AG68" s="30"/>
      <c r="AH68" s="30"/>
      <c r="AI68" s="30"/>
      <c r="AJ68" s="30"/>
      <c r="AK68" s="30"/>
      <c r="AL68" s="30"/>
      <c r="AM68" s="30"/>
      <c r="AN68" s="201"/>
      <c r="AO68" s="477"/>
      <c r="AP68" s="477"/>
      <c r="AQ68" s="477"/>
      <c r="AR68" s="477"/>
      <c r="AS68" s="30"/>
      <c r="AT68" s="30"/>
      <c r="AU68" s="30"/>
      <c r="AV68" s="30"/>
      <c r="AW68" s="30"/>
      <c r="AX68" s="30"/>
      <c r="AY68" s="30"/>
      <c r="AZ68" s="30"/>
      <c r="BA68" s="30"/>
      <c r="BB68" s="30"/>
      <c r="BC68" s="30"/>
      <c r="BD68" s="30"/>
      <c r="BE68" s="30"/>
      <c r="BF68" s="30"/>
      <c r="BG68" s="30"/>
      <c r="BH68" s="30"/>
    </row>
    <row r="69" customFormat="false" ht="20.25" hidden="false" customHeight="true" outlineLevel="0" collapsed="false">
      <c r="M69" s="30"/>
      <c r="N69" s="30"/>
      <c r="O69" s="30" t="s">
        <v>289</v>
      </c>
      <c r="P69" s="30"/>
      <c r="Q69" s="30"/>
      <c r="R69" s="30"/>
      <c r="S69" s="30"/>
      <c r="T69" s="30" t="s">
        <v>304</v>
      </c>
      <c r="U69" s="30"/>
      <c r="V69" s="30"/>
      <c r="W69" s="30"/>
      <c r="X69" s="30"/>
      <c r="Y69" s="476" t="s">
        <v>290</v>
      </c>
      <c r="Z69" s="476"/>
      <c r="AA69" s="476"/>
      <c r="AB69" s="476"/>
      <c r="AC69" s="30"/>
      <c r="AD69" s="30"/>
      <c r="AE69" s="30" t="s">
        <v>289</v>
      </c>
      <c r="AF69" s="30"/>
      <c r="AG69" s="30"/>
      <c r="AH69" s="30"/>
      <c r="AI69" s="30"/>
      <c r="AJ69" s="30" t="s">
        <v>304</v>
      </c>
      <c r="AK69" s="30"/>
      <c r="AL69" s="30"/>
      <c r="AM69" s="30"/>
      <c r="AN69" s="30"/>
      <c r="AO69" s="476" t="s">
        <v>290</v>
      </c>
      <c r="AP69" s="476"/>
      <c r="AQ69" s="476"/>
      <c r="AR69" s="476"/>
      <c r="AS69" s="30"/>
      <c r="AT69" s="30"/>
      <c r="AU69" s="30"/>
      <c r="AV69" s="30"/>
      <c r="AW69" s="30"/>
      <c r="AX69" s="30"/>
      <c r="AY69" s="30"/>
      <c r="AZ69" s="30"/>
      <c r="BA69" s="30"/>
      <c r="BB69" s="30"/>
      <c r="BC69" s="30"/>
      <c r="BD69" s="30"/>
      <c r="BE69" s="30"/>
      <c r="BF69" s="30"/>
      <c r="BG69" s="30"/>
      <c r="BH69" s="30"/>
    </row>
    <row r="70" customFormat="false" ht="20.25" hidden="false" customHeight="true" outlineLevel="0" collapsed="false">
      <c r="M70" s="30"/>
      <c r="N70" s="30"/>
      <c r="O70" s="64" t="n">
        <f aca="false">AA60</f>
        <v>0</v>
      </c>
      <c r="P70" s="64"/>
      <c r="Q70" s="64"/>
      <c r="R70" s="64"/>
      <c r="S70" s="207" t="s">
        <v>291</v>
      </c>
      <c r="T70" s="494" t="n">
        <f aca="false">Y65</f>
        <v>0</v>
      </c>
      <c r="U70" s="494"/>
      <c r="V70" s="494"/>
      <c r="W70" s="494"/>
      <c r="X70" s="207" t="s">
        <v>292</v>
      </c>
      <c r="Y70" s="485" t="n">
        <f aca="false">ROUNDDOWN(O70+T70,1)</f>
        <v>0</v>
      </c>
      <c r="Z70" s="485"/>
      <c r="AA70" s="485"/>
      <c r="AB70" s="485"/>
      <c r="AC70" s="327"/>
      <c r="AD70" s="327"/>
      <c r="AE70" s="493" t="n">
        <f aca="false">AQ60</f>
        <v>0</v>
      </c>
      <c r="AF70" s="493"/>
      <c r="AG70" s="493"/>
      <c r="AH70" s="493"/>
      <c r="AI70" s="491" t="s">
        <v>291</v>
      </c>
      <c r="AJ70" s="495" t="n">
        <f aca="false">AO65</f>
        <v>0</v>
      </c>
      <c r="AK70" s="495"/>
      <c r="AL70" s="495"/>
      <c r="AM70" s="495"/>
      <c r="AN70" s="491" t="s">
        <v>292</v>
      </c>
      <c r="AO70" s="485" t="n">
        <f aca="false">ROUNDDOWN(AE70+AJ70,1)</f>
        <v>0</v>
      </c>
      <c r="AP70" s="485"/>
      <c r="AQ70" s="485"/>
      <c r="AR70" s="485"/>
      <c r="AS70" s="30"/>
      <c r="AT70" s="30"/>
      <c r="AU70" s="30"/>
      <c r="AV70" s="30"/>
      <c r="AW70" s="30"/>
      <c r="AX70" s="30"/>
      <c r="AY70" s="30"/>
      <c r="AZ70" s="30"/>
      <c r="BA70" s="30"/>
      <c r="BB70" s="30"/>
      <c r="BC70" s="30"/>
      <c r="BD70" s="30"/>
      <c r="BE70" s="30"/>
      <c r="BF70" s="30"/>
      <c r="BG70" s="30"/>
      <c r="BH70" s="30"/>
    </row>
    <row r="71" customFormat="false" ht="20.25" hidden="false" customHeight="true" outlineLevel="0" collapsed="false"/>
    <row r="72" customFormat="false" ht="20.25" hidden="false" customHeight="true" outlineLevel="0" collapsed="false"/>
    <row r="73" customFormat="false" ht="20.25" hidden="false" customHeight="true" outlineLevel="0" collapsed="false"/>
    <row r="74" customFormat="false" ht="20.25" hidden="false" customHeight="true" outlineLevel="0" collapsed="false"/>
    <row r="75" customFormat="false" ht="20.25" hidden="false" customHeight="true" outlineLevel="0" collapsed="false"/>
    <row r="76" customFormat="false" ht="20.25" hidden="false" customHeight="true" outlineLevel="0" collapsed="false"/>
    <row r="77" customFormat="false" ht="20.25" hidden="false" customHeight="true" outlineLevel="0" collapsed="false"/>
    <row r="78" customFormat="false" ht="20.25" hidden="false" customHeight="true" outlineLevel="0" collapsed="false"/>
    <row r="79" customFormat="false" ht="20.25" hidden="false" customHeight="true" outlineLevel="0" collapsed="false"/>
    <row r="80" customFormat="false" ht="20.25" hidden="false" customHeight="true" outlineLevel="0" collapsed="false"/>
    <row r="81" customFormat="false" ht="20.25" hidden="false" customHeight="true" outlineLevel="0" collapsed="false"/>
    <row r="82" customFormat="false" ht="20.25" hidden="false" customHeight="true" outlineLevel="0" collapsed="false"/>
    <row r="83" customFormat="false" ht="20.25" hidden="false" customHeight="true" outlineLevel="0" collapsed="false"/>
    <row r="84" customFormat="false" ht="20.25" hidden="false" customHeight="true" outlineLevel="0" collapsed="false"/>
    <row r="85" customFormat="false" ht="20.25" hidden="false" customHeight="true" outlineLevel="0" collapsed="false"/>
    <row r="86" customFormat="false" ht="20.25" hidden="false" customHeight="true" outlineLevel="0" collapsed="false"/>
    <row r="87" customFormat="false" ht="20.25" hidden="false" customHeight="true" outlineLevel="0" collapsed="false"/>
    <row r="88" customFormat="false" ht="20.25" hidden="false" customHeight="true" outlineLevel="0" collapsed="false"/>
    <row r="89" customFormat="false" ht="20.25" hidden="false" customHeight="true" outlineLevel="0" collapsed="false"/>
    <row r="90" customFormat="false" ht="20.25" hidden="false" customHeight="true" outlineLevel="0" collapsed="false"/>
    <row r="117" customFormat="false" ht="14.25" hidden="false" customHeight="false" outlineLevel="0" collapsed="false">
      <c r="G117" s="42"/>
      <c r="H117" s="42"/>
      <c r="I117" s="42"/>
      <c r="J117" s="42"/>
      <c r="K117" s="42"/>
      <c r="L117" s="42"/>
      <c r="M117" s="42"/>
      <c r="N117" s="42"/>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row>
    <row r="118" customFormat="false" ht="14.25" hidden="false" customHeight="false" outlineLevel="0" collapsed="false">
      <c r="G118" s="42"/>
      <c r="H118" s="42"/>
      <c r="I118" s="42"/>
      <c r="J118" s="42"/>
      <c r="K118" s="42"/>
      <c r="L118" s="42"/>
      <c r="M118" s="42"/>
      <c r="N118" s="42"/>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row>
    <row r="119" customFormat="false" ht="14.25" hidden="false" customHeight="false" outlineLevel="0" collapsed="false">
      <c r="G119" s="149"/>
      <c r="H119" s="149"/>
      <c r="I119" s="149"/>
      <c r="J119" s="149"/>
      <c r="K119" s="149"/>
      <c r="L119" s="149"/>
      <c r="M119" s="149"/>
      <c r="N119" s="149"/>
      <c r="O119" s="42"/>
      <c r="P119" s="42"/>
    </row>
    <row r="120" customFormat="false" ht="14.25" hidden="false" customHeight="false" outlineLevel="0" collapsed="false">
      <c r="G120" s="149"/>
      <c r="H120" s="149"/>
      <c r="I120" s="149"/>
      <c r="J120" s="149"/>
      <c r="K120" s="149"/>
      <c r="L120" s="149"/>
      <c r="M120" s="149"/>
      <c r="N120" s="149"/>
      <c r="O120" s="42"/>
      <c r="P120" s="42"/>
    </row>
    <row r="121" customFormat="false" ht="14.25" hidden="false" customHeight="false" outlineLevel="0" collapsed="false">
      <c r="G121" s="42"/>
      <c r="H121" s="42"/>
      <c r="I121" s="42"/>
      <c r="J121" s="42"/>
      <c r="K121" s="42"/>
      <c r="L121" s="42"/>
      <c r="M121" s="42"/>
      <c r="N121" s="42"/>
    </row>
    <row r="122" customFormat="false" ht="14.25" hidden="false" customHeight="false" outlineLevel="0" collapsed="false">
      <c r="G122" s="42"/>
      <c r="H122" s="42"/>
      <c r="I122" s="42"/>
      <c r="J122" s="42"/>
      <c r="K122" s="42"/>
      <c r="L122" s="42"/>
      <c r="M122" s="42"/>
      <c r="N122" s="42"/>
    </row>
    <row r="123" customFormat="false" ht="14.25" hidden="false" customHeight="false" outlineLevel="0" collapsed="false">
      <c r="G123" s="42"/>
      <c r="H123" s="42"/>
      <c r="I123" s="42"/>
      <c r="J123" s="42"/>
      <c r="K123" s="42"/>
      <c r="L123" s="42"/>
      <c r="M123" s="42"/>
      <c r="N123" s="42"/>
    </row>
    <row r="124" customFormat="false" ht="14.25" hidden="false" customHeight="false" outlineLevel="0" collapsed="false">
      <c r="G124" s="42"/>
      <c r="H124" s="42"/>
      <c r="I124" s="42"/>
      <c r="J124" s="42"/>
      <c r="K124" s="42"/>
      <c r="L124" s="42"/>
      <c r="M124" s="42"/>
      <c r="N124" s="42"/>
    </row>
  </sheetData>
  <mergeCells count="346">
    <mergeCell ref="AX1:BM1"/>
    <mergeCell ref="AG2:AH2"/>
    <mergeCell ref="AJ2:AK2"/>
    <mergeCell ref="AN2:AO2"/>
    <mergeCell ref="AX2:BM2"/>
    <mergeCell ref="BI3:BL3"/>
    <mergeCell ref="BI4:BL4"/>
    <mergeCell ref="BE6:BF6"/>
    <mergeCell ref="BI6:BJ6"/>
    <mergeCell ref="BI8:BJ8"/>
    <mergeCell ref="BI10:BJ10"/>
    <mergeCell ref="B12:B16"/>
    <mergeCell ref="C12:C16"/>
    <mergeCell ref="D12:F16"/>
    <mergeCell ref="G12:H16"/>
    <mergeCell ref="M12:N16"/>
    <mergeCell ref="O12:R16"/>
    <mergeCell ref="S12:W16"/>
    <mergeCell ref="AA12:BE12"/>
    <mergeCell ref="BF12:BG16"/>
    <mergeCell ref="BH12:BI16"/>
    <mergeCell ref="BJ12:BN16"/>
    <mergeCell ref="AA13:AG13"/>
    <mergeCell ref="AH13:AN13"/>
    <mergeCell ref="AO13:AU13"/>
    <mergeCell ref="AV13:BB13"/>
    <mergeCell ref="BC13:BE13"/>
    <mergeCell ref="B17:B18"/>
    <mergeCell ref="C17:C18"/>
    <mergeCell ref="D17:F18"/>
    <mergeCell ref="G17:H18"/>
    <mergeCell ref="M17:N18"/>
    <mergeCell ref="O17:R18"/>
    <mergeCell ref="S17:W18"/>
    <mergeCell ref="BF17:BG17"/>
    <mergeCell ref="BH17:BI17"/>
    <mergeCell ref="BJ17:BN18"/>
    <mergeCell ref="BF18:BG18"/>
    <mergeCell ref="BH18:BI18"/>
    <mergeCell ref="B19:B20"/>
    <mergeCell ref="C19:C20"/>
    <mergeCell ref="D19:F20"/>
    <mergeCell ref="G19:H20"/>
    <mergeCell ref="M19:N20"/>
    <mergeCell ref="O19:R20"/>
    <mergeCell ref="S19:W20"/>
    <mergeCell ref="BF19:BG19"/>
    <mergeCell ref="BH19:BI19"/>
    <mergeCell ref="BJ19:BN20"/>
    <mergeCell ref="BF20:BG20"/>
    <mergeCell ref="BH20:BI20"/>
    <mergeCell ref="B21:B22"/>
    <mergeCell ref="C21:C22"/>
    <mergeCell ref="D21:F22"/>
    <mergeCell ref="G21:H22"/>
    <mergeCell ref="M21:N22"/>
    <mergeCell ref="O21:R22"/>
    <mergeCell ref="S21:W22"/>
    <mergeCell ref="BF21:BG21"/>
    <mergeCell ref="BH21:BI21"/>
    <mergeCell ref="BJ21:BN22"/>
    <mergeCell ref="BF22:BG22"/>
    <mergeCell ref="BH22:BI22"/>
    <mergeCell ref="B23:B24"/>
    <mergeCell ref="C23:C24"/>
    <mergeCell ref="D23:F24"/>
    <mergeCell ref="G23:H24"/>
    <mergeCell ref="M23:N24"/>
    <mergeCell ref="O23:R24"/>
    <mergeCell ref="S23:W24"/>
    <mergeCell ref="BF23:BG23"/>
    <mergeCell ref="BH23:BI23"/>
    <mergeCell ref="BJ23:BN24"/>
    <mergeCell ref="BF24:BG24"/>
    <mergeCell ref="BH24:BI24"/>
    <mergeCell ref="B25:B26"/>
    <mergeCell ref="C25:C26"/>
    <mergeCell ref="D25:F26"/>
    <mergeCell ref="G25:H26"/>
    <mergeCell ref="M25:N26"/>
    <mergeCell ref="O25:R26"/>
    <mergeCell ref="S25:W26"/>
    <mergeCell ref="BF25:BG25"/>
    <mergeCell ref="BH25:BI25"/>
    <mergeCell ref="BJ25:BN26"/>
    <mergeCell ref="BF26:BG26"/>
    <mergeCell ref="BH26:BI26"/>
    <mergeCell ref="B27:B28"/>
    <mergeCell ref="C27:C28"/>
    <mergeCell ref="D27:F28"/>
    <mergeCell ref="G27:H28"/>
    <mergeCell ref="M27:N28"/>
    <mergeCell ref="O27:R28"/>
    <mergeCell ref="S27:W28"/>
    <mergeCell ref="BF27:BG27"/>
    <mergeCell ref="BH27:BI27"/>
    <mergeCell ref="BJ27:BN28"/>
    <mergeCell ref="BF28:BG28"/>
    <mergeCell ref="BH28:BI28"/>
    <mergeCell ref="B29:B30"/>
    <mergeCell ref="C29:C30"/>
    <mergeCell ref="D29:F30"/>
    <mergeCell ref="G29:H30"/>
    <mergeCell ref="M29:N30"/>
    <mergeCell ref="O29:R30"/>
    <mergeCell ref="S29:W30"/>
    <mergeCell ref="BF29:BG29"/>
    <mergeCell ref="BH29:BI29"/>
    <mergeCell ref="BJ29:BN30"/>
    <mergeCell ref="BF30:BG30"/>
    <mergeCell ref="BH30:BI30"/>
    <mergeCell ref="B31:B32"/>
    <mergeCell ref="C31:C32"/>
    <mergeCell ref="D31:F32"/>
    <mergeCell ref="G31:H32"/>
    <mergeCell ref="M31:N32"/>
    <mergeCell ref="O31:R32"/>
    <mergeCell ref="S31:W32"/>
    <mergeCell ref="BF31:BG31"/>
    <mergeCell ref="BH31:BI31"/>
    <mergeCell ref="BJ31:BN32"/>
    <mergeCell ref="BF32:BG32"/>
    <mergeCell ref="BH32:BI32"/>
    <mergeCell ref="B33:B34"/>
    <mergeCell ref="C33:C34"/>
    <mergeCell ref="D33:F34"/>
    <mergeCell ref="G33:H34"/>
    <mergeCell ref="M33:N34"/>
    <mergeCell ref="O33:R34"/>
    <mergeCell ref="S33:W34"/>
    <mergeCell ref="BF33:BG33"/>
    <mergeCell ref="BH33:BI33"/>
    <mergeCell ref="BJ33:BN34"/>
    <mergeCell ref="BF34:BG34"/>
    <mergeCell ref="BH34:BI34"/>
    <mergeCell ref="B35:B36"/>
    <mergeCell ref="C35:C36"/>
    <mergeCell ref="D35:F36"/>
    <mergeCell ref="G35:H36"/>
    <mergeCell ref="M35:N36"/>
    <mergeCell ref="O35:R36"/>
    <mergeCell ref="S35:W36"/>
    <mergeCell ref="BF35:BG35"/>
    <mergeCell ref="BH35:BI35"/>
    <mergeCell ref="BJ35:BN36"/>
    <mergeCell ref="BF36:BG36"/>
    <mergeCell ref="BH36:BI36"/>
    <mergeCell ref="B37:B38"/>
    <mergeCell ref="C37:C38"/>
    <mergeCell ref="D37:F38"/>
    <mergeCell ref="G37:H38"/>
    <mergeCell ref="M37:N38"/>
    <mergeCell ref="O37:R38"/>
    <mergeCell ref="S37:W38"/>
    <mergeCell ref="BF37:BG37"/>
    <mergeCell ref="BH37:BI37"/>
    <mergeCell ref="BJ37:BN38"/>
    <mergeCell ref="BF38:BG38"/>
    <mergeCell ref="BH38:BI38"/>
    <mergeCell ref="B39:B40"/>
    <mergeCell ref="C39:C40"/>
    <mergeCell ref="D39:F40"/>
    <mergeCell ref="G39:H40"/>
    <mergeCell ref="M39:N40"/>
    <mergeCell ref="O39:R40"/>
    <mergeCell ref="S39:W40"/>
    <mergeCell ref="BF39:BG39"/>
    <mergeCell ref="BH39:BI39"/>
    <mergeCell ref="BJ39:BN40"/>
    <mergeCell ref="BF40:BG40"/>
    <mergeCell ref="BH40:BI40"/>
    <mergeCell ref="B41:B42"/>
    <mergeCell ref="C41:C42"/>
    <mergeCell ref="D41:F42"/>
    <mergeCell ref="G41:H42"/>
    <mergeCell ref="M41:N42"/>
    <mergeCell ref="O41:R42"/>
    <mergeCell ref="S41:W42"/>
    <mergeCell ref="BF41:BG41"/>
    <mergeCell ref="BH41:BI41"/>
    <mergeCell ref="BJ41:BN42"/>
    <mergeCell ref="BF42:BG42"/>
    <mergeCell ref="BH42:BI42"/>
    <mergeCell ref="B43:B44"/>
    <mergeCell ref="C43:C44"/>
    <mergeCell ref="D43:F44"/>
    <mergeCell ref="G43:H44"/>
    <mergeCell ref="M43:N44"/>
    <mergeCell ref="O43:R44"/>
    <mergeCell ref="S43:W44"/>
    <mergeCell ref="BF43:BG43"/>
    <mergeCell ref="BH43:BI43"/>
    <mergeCell ref="BJ43:BN44"/>
    <mergeCell ref="BF44:BG44"/>
    <mergeCell ref="BH44:BI44"/>
    <mergeCell ref="B45:B46"/>
    <mergeCell ref="C45:C46"/>
    <mergeCell ref="D45:F46"/>
    <mergeCell ref="G45:H46"/>
    <mergeCell ref="M45:N46"/>
    <mergeCell ref="O45:R46"/>
    <mergeCell ref="S45:W46"/>
    <mergeCell ref="BF45:BG45"/>
    <mergeCell ref="BH45:BI45"/>
    <mergeCell ref="BJ45:BN46"/>
    <mergeCell ref="BF46:BG46"/>
    <mergeCell ref="BH46:BI46"/>
    <mergeCell ref="B47:B48"/>
    <mergeCell ref="C47:C48"/>
    <mergeCell ref="D47:F48"/>
    <mergeCell ref="G47:H48"/>
    <mergeCell ref="M47:N48"/>
    <mergeCell ref="O47:R48"/>
    <mergeCell ref="S47:W48"/>
    <mergeCell ref="BF47:BG47"/>
    <mergeCell ref="BH47:BI47"/>
    <mergeCell ref="BJ47:BN48"/>
    <mergeCell ref="BF48:BG48"/>
    <mergeCell ref="BH48:BI48"/>
    <mergeCell ref="B49:B50"/>
    <mergeCell ref="C49:C50"/>
    <mergeCell ref="D49:F50"/>
    <mergeCell ref="G49:H50"/>
    <mergeCell ref="M49:N50"/>
    <mergeCell ref="O49:R50"/>
    <mergeCell ref="S49:W50"/>
    <mergeCell ref="BF49:BG49"/>
    <mergeCell ref="BH49:BI49"/>
    <mergeCell ref="BJ49:BN50"/>
    <mergeCell ref="BF50:BG50"/>
    <mergeCell ref="BH50:BI50"/>
    <mergeCell ref="BJ53:BM53"/>
    <mergeCell ref="O54:P55"/>
    <mergeCell ref="Q54:T54"/>
    <mergeCell ref="V54:Y54"/>
    <mergeCell ref="AA54:AB54"/>
    <mergeCell ref="AE54:AF55"/>
    <mergeCell ref="AG54:AJ54"/>
    <mergeCell ref="AL54:AO54"/>
    <mergeCell ref="AQ54:AR54"/>
    <mergeCell ref="BJ54:BM54"/>
    <mergeCell ref="Q55:R55"/>
    <mergeCell ref="S55:T55"/>
    <mergeCell ref="V55:W55"/>
    <mergeCell ref="X55:Y55"/>
    <mergeCell ref="AA55:AB55"/>
    <mergeCell ref="AG55:AH55"/>
    <mergeCell ref="AI55:AJ55"/>
    <mergeCell ref="AL55:AM55"/>
    <mergeCell ref="AN55:AO55"/>
    <mergeCell ref="AQ55:AR55"/>
    <mergeCell ref="AU55:AX55"/>
    <mergeCell ref="AZ55:BC55"/>
    <mergeCell ref="BE55:BH55"/>
    <mergeCell ref="BJ55:BM55"/>
    <mergeCell ref="O56:P56"/>
    <mergeCell ref="Q56:R56"/>
    <mergeCell ref="S56:T56"/>
    <mergeCell ref="V56:W56"/>
    <mergeCell ref="X56:Y56"/>
    <mergeCell ref="AA56:AB56"/>
    <mergeCell ref="AE56:AF56"/>
    <mergeCell ref="AG56:AH56"/>
    <mergeCell ref="AI56:AJ56"/>
    <mergeCell ref="AL56:AM56"/>
    <mergeCell ref="AN56:AO56"/>
    <mergeCell ref="AQ56:AR56"/>
    <mergeCell ref="AU56:AX56"/>
    <mergeCell ref="AZ56:BC56"/>
    <mergeCell ref="BE56:BH56"/>
    <mergeCell ref="O57:P57"/>
    <mergeCell ref="Q57:R57"/>
    <mergeCell ref="S57:T57"/>
    <mergeCell ref="V57:W57"/>
    <mergeCell ref="X57:Y57"/>
    <mergeCell ref="AA57:AB57"/>
    <mergeCell ref="AE57:AF57"/>
    <mergeCell ref="AG57:AH57"/>
    <mergeCell ref="AI57:AJ57"/>
    <mergeCell ref="AL57:AM57"/>
    <mergeCell ref="AN57:AO57"/>
    <mergeCell ref="AQ57:AR57"/>
    <mergeCell ref="O58:P58"/>
    <mergeCell ref="Q58:R58"/>
    <mergeCell ref="S58:T58"/>
    <mergeCell ref="V58:W58"/>
    <mergeCell ref="X58:Y58"/>
    <mergeCell ref="AA58:AB58"/>
    <mergeCell ref="AE58:AF58"/>
    <mergeCell ref="AG58:AH58"/>
    <mergeCell ref="AI58:AJ58"/>
    <mergeCell ref="AL58:AM58"/>
    <mergeCell ref="AN58:AO58"/>
    <mergeCell ref="AQ58:AR58"/>
    <mergeCell ref="O59:P59"/>
    <mergeCell ref="Q59:R59"/>
    <mergeCell ref="S59:T59"/>
    <mergeCell ref="V59:W59"/>
    <mergeCell ref="X59:Y59"/>
    <mergeCell ref="AA59:AB59"/>
    <mergeCell ref="AE59:AF59"/>
    <mergeCell ref="AG59:AH59"/>
    <mergeCell ref="AI59:AJ59"/>
    <mergeCell ref="AL59:AM59"/>
    <mergeCell ref="AN59:AO59"/>
    <mergeCell ref="AQ59:AR59"/>
    <mergeCell ref="O60:P60"/>
    <mergeCell ref="Q60:R60"/>
    <mergeCell ref="S60:T60"/>
    <mergeCell ref="V60:W60"/>
    <mergeCell ref="X60:Y60"/>
    <mergeCell ref="AA60:AB60"/>
    <mergeCell ref="AE60:AF60"/>
    <mergeCell ref="AG60:AH60"/>
    <mergeCell ref="AI60:AJ60"/>
    <mergeCell ref="AL60:AM60"/>
    <mergeCell ref="AN60:AO60"/>
    <mergeCell ref="AQ60:AR60"/>
    <mergeCell ref="AU60:AV60"/>
    <mergeCell ref="AW60:AZ60"/>
    <mergeCell ref="AU61:AV61"/>
    <mergeCell ref="AW61:AZ61"/>
    <mergeCell ref="V62:W62"/>
    <mergeCell ref="AL62:AM62"/>
    <mergeCell ref="AU62:AV62"/>
    <mergeCell ref="AW62:AZ62"/>
    <mergeCell ref="AU63:AV63"/>
    <mergeCell ref="AW63:AZ63"/>
    <mergeCell ref="AU64:AV64"/>
    <mergeCell ref="AW64:AZ64"/>
    <mergeCell ref="O65:R65"/>
    <mergeCell ref="T65:W65"/>
    <mergeCell ref="Y65:AB65"/>
    <mergeCell ref="AE65:AH65"/>
    <mergeCell ref="AJ65:AM65"/>
    <mergeCell ref="AO65:AR65"/>
    <mergeCell ref="Y68:AB68"/>
    <mergeCell ref="AO68:AR68"/>
    <mergeCell ref="Y69:AB69"/>
    <mergeCell ref="AO69:AR69"/>
    <mergeCell ref="O70:R70"/>
    <mergeCell ref="T70:W70"/>
    <mergeCell ref="Y70:AB70"/>
    <mergeCell ref="AE70:AH70"/>
    <mergeCell ref="AJ70:AM70"/>
    <mergeCell ref="AO70:AR70"/>
  </mergeCells>
  <conditionalFormatting sqref="AA64:AD64 AS64:BE64">
    <cfRule type="expression" priority="2" aboveAverage="0" equalAverage="0" bottom="0" percent="0" rank="0" text="" dxfId="766">
      <formula>OR(#ref!=$B51,#ref!=$B51)</formula>
    </cfRule>
  </conditionalFormatting>
  <conditionalFormatting sqref="AD54 AA54:AB54 AA63:AD63 AS63:BE63 AS54:BE54">
    <cfRule type="expression" priority="3" aboveAverage="0" equalAverage="0" bottom="0" percent="0" rank="0" text="" dxfId="767">
      <formula>OR(#ref!=$B52,#ref!=$B52)</formula>
    </cfRule>
  </conditionalFormatting>
  <conditionalFormatting sqref="AQ64:AR64">
    <cfRule type="expression" priority="4" aboveAverage="0" equalAverage="0" bottom="0" percent="0" rank="0" text="" dxfId="768">
      <formula>OR(#ref!=$B51,#ref!=$B51)</formula>
    </cfRule>
  </conditionalFormatting>
  <conditionalFormatting sqref="AQ54:AR54 AQ63:AR63">
    <cfRule type="expression" priority="5" aboveAverage="0" equalAverage="0" bottom="0" percent="0" rank="0" text="" dxfId="769">
      <formula>OR(#ref!=$B52,#ref!=$B52)</formula>
    </cfRule>
  </conditionalFormatting>
  <conditionalFormatting sqref="BF18:BI18">
    <cfRule type="expression" priority="6" aboveAverage="0" equalAverage="0" bottom="0" percent="0" rank="0" text="" dxfId="770">
      <formula>INDIRECT(ADDRESS(ROW(),COLUMN()))=TRUNC(INDIRECT(ADDRESS(ROW(),COLUMN())))</formula>
    </cfRule>
  </conditionalFormatting>
  <conditionalFormatting sqref="BF20:BI20">
    <cfRule type="expression" priority="7" aboveAverage="0" equalAverage="0" bottom="0" percent="0" rank="0" text="" dxfId="771">
      <formula>INDIRECT(ADDRESS(ROW(),COLUMN()))=TRUNC(INDIRECT(ADDRESS(ROW(),COLUMN())))</formula>
    </cfRule>
  </conditionalFormatting>
  <conditionalFormatting sqref="BF22:BI22">
    <cfRule type="expression" priority="8" aboveAverage="0" equalAverage="0" bottom="0" percent="0" rank="0" text="" dxfId="772">
      <formula>INDIRECT(ADDRESS(ROW(),COLUMN()))=TRUNC(INDIRECT(ADDRESS(ROW(),COLUMN())))</formula>
    </cfRule>
  </conditionalFormatting>
  <conditionalFormatting sqref="BF24:BI24">
    <cfRule type="expression" priority="9" aboveAverage="0" equalAverage="0" bottom="0" percent="0" rank="0" text="" dxfId="773">
      <formula>INDIRECT(ADDRESS(ROW(),COLUMN()))=TRUNC(INDIRECT(ADDRESS(ROW(),COLUMN())))</formula>
    </cfRule>
  </conditionalFormatting>
  <conditionalFormatting sqref="BF26:BI26">
    <cfRule type="expression" priority="10" aboveAverage="0" equalAverage="0" bottom="0" percent="0" rank="0" text="" dxfId="774">
      <formula>INDIRECT(ADDRESS(ROW(),COLUMN()))=TRUNC(INDIRECT(ADDRESS(ROW(),COLUMN())))</formula>
    </cfRule>
  </conditionalFormatting>
  <conditionalFormatting sqref="BF28:BI28">
    <cfRule type="expression" priority="11" aboveAverage="0" equalAverage="0" bottom="0" percent="0" rank="0" text="" dxfId="775">
      <formula>INDIRECT(ADDRESS(ROW(),COLUMN()))=TRUNC(INDIRECT(ADDRESS(ROW(),COLUMN())))</formula>
    </cfRule>
  </conditionalFormatting>
  <conditionalFormatting sqref="BF30:BI30">
    <cfRule type="expression" priority="12" aboveAverage="0" equalAverage="0" bottom="0" percent="0" rank="0" text="" dxfId="776">
      <formula>INDIRECT(ADDRESS(ROW(),COLUMN()))=TRUNC(INDIRECT(ADDRESS(ROW(),COLUMN())))</formula>
    </cfRule>
  </conditionalFormatting>
  <conditionalFormatting sqref="BF32:BI32">
    <cfRule type="expression" priority="13" aboveAverage="0" equalAverage="0" bottom="0" percent="0" rank="0" text="" dxfId="777">
      <formula>INDIRECT(ADDRESS(ROW(),COLUMN()))=TRUNC(INDIRECT(ADDRESS(ROW(),COLUMN())))</formula>
    </cfRule>
  </conditionalFormatting>
  <conditionalFormatting sqref="BF34:BI34">
    <cfRule type="expression" priority="14" aboveAverage="0" equalAverage="0" bottom="0" percent="0" rank="0" text="" dxfId="778">
      <formula>INDIRECT(ADDRESS(ROW(),COLUMN()))=TRUNC(INDIRECT(ADDRESS(ROW(),COLUMN())))</formula>
    </cfRule>
  </conditionalFormatting>
  <conditionalFormatting sqref="BF36:BI36">
    <cfRule type="expression" priority="15" aboveAverage="0" equalAverage="0" bottom="0" percent="0" rank="0" text="" dxfId="779">
      <formula>INDIRECT(ADDRESS(ROW(),COLUMN()))=TRUNC(INDIRECT(ADDRESS(ROW(),COLUMN())))</formula>
    </cfRule>
  </conditionalFormatting>
  <conditionalFormatting sqref="BF38:BI38">
    <cfRule type="expression" priority="16" aboveAverage="0" equalAverage="0" bottom="0" percent="0" rank="0" text="" dxfId="780">
      <formula>INDIRECT(ADDRESS(ROW(),COLUMN()))=TRUNC(INDIRECT(ADDRESS(ROW(),COLUMN())))</formula>
    </cfRule>
  </conditionalFormatting>
  <conditionalFormatting sqref="BF40:BI40">
    <cfRule type="expression" priority="17" aboveAverage="0" equalAverage="0" bottom="0" percent="0" rank="0" text="" dxfId="781">
      <formula>INDIRECT(ADDRESS(ROW(),COLUMN()))=TRUNC(INDIRECT(ADDRESS(ROW(),COLUMN())))</formula>
    </cfRule>
  </conditionalFormatting>
  <conditionalFormatting sqref="BF42:BI42">
    <cfRule type="expression" priority="18" aboveAverage="0" equalAverage="0" bottom="0" percent="0" rank="0" text="" dxfId="782">
      <formula>INDIRECT(ADDRESS(ROW(),COLUMN()))=TRUNC(INDIRECT(ADDRESS(ROW(),COLUMN())))</formula>
    </cfRule>
  </conditionalFormatting>
  <conditionalFormatting sqref="BF44:BI44">
    <cfRule type="expression" priority="19" aboveAverage="0" equalAverage="0" bottom="0" percent="0" rank="0" text="" dxfId="783">
      <formula>INDIRECT(ADDRESS(ROW(),COLUMN()))=TRUNC(INDIRECT(ADDRESS(ROW(),COLUMN())))</formula>
    </cfRule>
  </conditionalFormatting>
  <conditionalFormatting sqref="BF46:BI46">
    <cfRule type="expression" priority="20" aboveAverage="0" equalAverage="0" bottom="0" percent="0" rank="0" text="" dxfId="784">
      <formula>INDIRECT(ADDRESS(ROW(),COLUMN()))=TRUNC(INDIRECT(ADDRESS(ROW(),COLUMN())))</formula>
    </cfRule>
  </conditionalFormatting>
  <conditionalFormatting sqref="BF48:BI48">
    <cfRule type="expression" priority="21" aboveAverage="0" equalAverage="0" bottom="0" percent="0" rank="0" text="" dxfId="785">
      <formula>INDIRECT(ADDRESS(ROW(),COLUMN()))=TRUNC(INDIRECT(ADDRESS(ROW(),COLUMN())))</formula>
    </cfRule>
  </conditionalFormatting>
  <conditionalFormatting sqref="BF50:BI50">
    <cfRule type="expression" priority="22" aboveAverage="0" equalAverage="0" bottom="0" percent="0" rank="0" text="" dxfId="786">
      <formula>INDIRECT(ADDRESS(ROW(),COLUMN()))=TRUNC(INDIRECT(ADDRESS(ROW(),COLUMN())))</formula>
    </cfRule>
  </conditionalFormatting>
  <conditionalFormatting sqref="AG60:AR60 AK56:AR59">
    <cfRule type="expression" priority="23" aboveAverage="0" equalAverage="0" bottom="0" percent="0" rank="0" text="" dxfId="787">
      <formula>INDIRECT(ADDRESS(ROW(),COLUMN()))=TRUNC(INDIRECT(ADDRESS(ROW(),COLUMN())))</formula>
    </cfRule>
  </conditionalFormatting>
  <conditionalFormatting sqref="Q56:AB60">
    <cfRule type="expression" priority="24" aboveAverage="0" equalAverage="0" bottom="0" percent="0" rank="0" text="" dxfId="788">
      <formula>INDIRECT(ADDRESS(ROW(),COLUMN()))=TRUNC(INDIRECT(ADDRESS(ROW(),COLUMN())))</formula>
    </cfRule>
  </conditionalFormatting>
  <conditionalFormatting sqref="O65:R65">
    <cfRule type="expression" priority="25" aboveAverage="0" equalAverage="0" bottom="0" percent="0" rank="0" text="" dxfId="789">
      <formula>INDIRECT(ADDRESS(ROW(),COLUMN()))=TRUNC(INDIRECT(ADDRESS(ROW(),COLUMN())))</formula>
    </cfRule>
  </conditionalFormatting>
  <conditionalFormatting sqref="AE65:AH65">
    <cfRule type="expression" priority="26" aboveAverage="0" equalAverage="0" bottom="0" percent="0" rank="0" text="" dxfId="790">
      <formula>INDIRECT(ADDRESS(ROW(),COLUMN()))=TRUNC(INDIRECT(ADDRESS(ROW(),COLUMN())))</formula>
    </cfRule>
  </conditionalFormatting>
  <conditionalFormatting sqref="AG56:AJ59">
    <cfRule type="expression" priority="27" aboveAverage="0" equalAverage="0" bottom="0" percent="0" rank="0" text="" dxfId="791">
      <formula>INDIRECT(ADDRESS(ROW(),COLUMN()))=TRUNC(INDIRECT(ADDRESS(ROW(),COLUMN())))</formula>
    </cfRule>
  </conditionalFormatting>
  <conditionalFormatting sqref="AA18:BE18">
    <cfRule type="expression" priority="28" aboveAverage="0" equalAverage="0" bottom="0" percent="0" rank="0" text="" dxfId="792">
      <formula>INDIRECT(ADDRESS(ROW(),COLUMN()))=TRUNC(INDIRECT(ADDRESS(ROW(),COLUMN())))</formula>
    </cfRule>
  </conditionalFormatting>
  <conditionalFormatting sqref="AA20:BE20">
    <cfRule type="expression" priority="29" aboveAverage="0" equalAverage="0" bottom="0" percent="0" rank="0" text="" dxfId="793">
      <formula>INDIRECT(ADDRESS(ROW(),COLUMN()))=TRUNC(INDIRECT(ADDRESS(ROW(),COLUMN())))</formula>
    </cfRule>
  </conditionalFormatting>
  <conditionalFormatting sqref="AA22:BE22">
    <cfRule type="expression" priority="30" aboveAverage="0" equalAverage="0" bottom="0" percent="0" rank="0" text="" dxfId="794">
      <formula>INDIRECT(ADDRESS(ROW(),COLUMN()))=TRUNC(INDIRECT(ADDRESS(ROW(),COLUMN())))</formula>
    </cfRule>
  </conditionalFormatting>
  <conditionalFormatting sqref="AA24:BE24">
    <cfRule type="expression" priority="31" aboveAverage="0" equalAverage="0" bottom="0" percent="0" rank="0" text="" dxfId="795">
      <formula>INDIRECT(ADDRESS(ROW(),COLUMN()))=TRUNC(INDIRECT(ADDRESS(ROW(),COLUMN())))</formula>
    </cfRule>
  </conditionalFormatting>
  <conditionalFormatting sqref="AA26:BE26">
    <cfRule type="expression" priority="32" aboveAverage="0" equalAverage="0" bottom="0" percent="0" rank="0" text="" dxfId="796">
      <formula>INDIRECT(ADDRESS(ROW(),COLUMN()))=TRUNC(INDIRECT(ADDRESS(ROW(),COLUMN())))</formula>
    </cfRule>
  </conditionalFormatting>
  <conditionalFormatting sqref="AA28:BE28">
    <cfRule type="expression" priority="33" aboveAverage="0" equalAverage="0" bottom="0" percent="0" rank="0" text="" dxfId="797">
      <formula>INDIRECT(ADDRESS(ROW(),COLUMN()))=TRUNC(INDIRECT(ADDRESS(ROW(),COLUMN())))</formula>
    </cfRule>
  </conditionalFormatting>
  <conditionalFormatting sqref="AA30:BE30">
    <cfRule type="expression" priority="34" aboveAverage="0" equalAverage="0" bottom="0" percent="0" rank="0" text="" dxfId="798">
      <formula>INDIRECT(ADDRESS(ROW(),COLUMN()))=TRUNC(INDIRECT(ADDRESS(ROW(),COLUMN())))</formula>
    </cfRule>
  </conditionalFormatting>
  <conditionalFormatting sqref="AA32:BE32">
    <cfRule type="expression" priority="35" aboveAverage="0" equalAverage="0" bottom="0" percent="0" rank="0" text="" dxfId="799">
      <formula>INDIRECT(ADDRESS(ROW(),COLUMN()))=TRUNC(INDIRECT(ADDRESS(ROW(),COLUMN())))</formula>
    </cfRule>
  </conditionalFormatting>
  <conditionalFormatting sqref="AA34:BE34">
    <cfRule type="expression" priority="36" aboveAverage="0" equalAverage="0" bottom="0" percent="0" rank="0" text="" dxfId="800">
      <formula>INDIRECT(ADDRESS(ROW(),COLUMN()))=TRUNC(INDIRECT(ADDRESS(ROW(),COLUMN())))</formula>
    </cfRule>
  </conditionalFormatting>
  <conditionalFormatting sqref="AA36:BE36">
    <cfRule type="expression" priority="37" aboveAverage="0" equalAverage="0" bottom="0" percent="0" rank="0" text="" dxfId="801">
      <formula>INDIRECT(ADDRESS(ROW(),COLUMN()))=TRUNC(INDIRECT(ADDRESS(ROW(),COLUMN())))</formula>
    </cfRule>
  </conditionalFormatting>
  <conditionalFormatting sqref="AA38:BE38">
    <cfRule type="expression" priority="38" aboveAverage="0" equalAverage="0" bottom="0" percent="0" rank="0" text="" dxfId="802">
      <formula>INDIRECT(ADDRESS(ROW(),COLUMN()))=TRUNC(INDIRECT(ADDRESS(ROW(),COLUMN())))</formula>
    </cfRule>
  </conditionalFormatting>
  <conditionalFormatting sqref="AA40:BE40">
    <cfRule type="expression" priority="39" aboveAverage="0" equalAverage="0" bottom="0" percent="0" rank="0" text="" dxfId="803">
      <formula>INDIRECT(ADDRESS(ROW(),COLUMN()))=TRUNC(INDIRECT(ADDRESS(ROW(),COLUMN())))</formula>
    </cfRule>
  </conditionalFormatting>
  <conditionalFormatting sqref="AA42:BE42">
    <cfRule type="expression" priority="40" aboveAverage="0" equalAverage="0" bottom="0" percent="0" rank="0" text="" dxfId="804">
      <formula>INDIRECT(ADDRESS(ROW(),COLUMN()))=TRUNC(INDIRECT(ADDRESS(ROW(),COLUMN())))</formula>
    </cfRule>
  </conditionalFormatting>
  <conditionalFormatting sqref="AA44:BE44">
    <cfRule type="expression" priority="41" aboveAverage="0" equalAverage="0" bottom="0" percent="0" rank="0" text="" dxfId="805">
      <formula>INDIRECT(ADDRESS(ROW(),COLUMN()))=TRUNC(INDIRECT(ADDRESS(ROW(),COLUMN())))</formula>
    </cfRule>
  </conditionalFormatting>
  <conditionalFormatting sqref="AA46:BE46">
    <cfRule type="expression" priority="42" aboveAverage="0" equalAverage="0" bottom="0" percent="0" rank="0" text="" dxfId="806">
      <formula>INDIRECT(ADDRESS(ROW(),COLUMN()))=TRUNC(INDIRECT(ADDRESS(ROW(),COLUMN())))</formula>
    </cfRule>
  </conditionalFormatting>
  <conditionalFormatting sqref="AA48:BE48">
    <cfRule type="expression" priority="43" aboveAverage="0" equalAverage="0" bottom="0" percent="0" rank="0" text="" dxfId="807">
      <formula>INDIRECT(ADDRESS(ROW(),COLUMN()))=TRUNC(INDIRECT(ADDRESS(ROW(),COLUMN())))</formula>
    </cfRule>
  </conditionalFormatting>
  <conditionalFormatting sqref="AA50:BE50">
    <cfRule type="expression" priority="44" aboveAverage="0" equalAverage="0" bottom="0" percent="0" rank="0" text="" dxfId="808">
      <formula>INDIRECT(ADDRESS(ROW(),COLUMN()))=TRUNC(INDIRECT(ADDRESS(ROW(),COLUMN())))</formula>
    </cfRule>
  </conditionalFormatting>
  <dataValidations count="12">
    <dataValidation allowBlank="true" error="入力可能範囲　32～40" errorStyle="stop" operator="between" showDropDown="false" showErrorMessage="true" showInputMessage="true" sqref="BI10" type="none">
      <formula1>0</formula1>
      <formula2>0</formula2>
    </dataValidation>
    <dataValidation allowBlank="true" errorStyle="stop" operator="between" showDropDown="false" showErrorMessage="false" showInputMessage="true" sqref="AA17:BE17 AA19:BE19 AA21:BE21 AA23:BE23 AA25:BE25 AA27:BE27 AA29:BE29 AA31:BE31 AA33:BE33 AA35:BE35 AA37:BE37 AA39:BE39 AA41:BE41 AA43:BE43 AA45:BE45 AA47:BE47 AA49:BE49" type="list">
      <formula1>シフト記号表</formula1>
      <formula2>0</formula2>
    </dataValidation>
    <dataValidation allowBlank="true" errorStyle="stop" operator="between" showDropDown="false" showErrorMessage="true" showInputMessage="true" sqref="BI4:BL4" type="list">
      <formula1>"予定,実績,予定・実績"</formula1>
      <formula2>0</formula2>
    </dataValidation>
    <dataValidation allowBlank="true" error="入力可能範囲　32～40" errorStyle="stop" operator="between" showDropDown="false" showErrorMessage="true" showInputMessage="true" sqref="BE6:BF6" type="decimal">
      <formula1>32</formula1>
      <formula2>40</formula2>
    </dataValidation>
    <dataValidation allowBlank="true" errorStyle="stop" operator="between" showDropDown="false" showErrorMessage="true" showInputMessage="true" sqref="AJ3:AJ4" type="list">
      <formula1>#ref!</formula1>
      <formula2>0</formula2>
    </dataValidation>
    <dataValidation allowBlank="true" errorStyle="stop" operator="between" showDropDown="false" showErrorMessage="true" showInputMessage="true" sqref="BI3:BL3" type="list">
      <formula1>"４週,暦月"</formula1>
      <formula2>0</formula2>
    </dataValidation>
    <dataValidation allowBlank="true" errorStyle="stop" operator="between" showDropDown="false" showErrorMessage="true" showInputMessage="true" sqref="V62:W62" type="list">
      <formula1>"週,暦月"</formula1>
      <formula2>0</formula2>
    </dataValidation>
    <dataValidation allowBlank="true" error="プルダウンにないケースは直接入力してください。" errorStyle="information" operator="between" showDropDown="false" showErrorMessage="false" showInputMessage="true" sqref="AX1:BM1" type="list">
      <formula1>#ref!</formula1>
      <formula2>0</formula2>
    </dataValidation>
    <dataValidation allowBlank="true" errorStyle="stop" operator="between" showDropDown="false" showErrorMessage="false" showInputMessage="true" sqref="M17:N50" type="list">
      <formula1>"A,B,C,D"</formula1>
      <formula2>0</formula2>
    </dataValidation>
    <dataValidation allowBlank="true" errorStyle="stop" operator="between" showDropDown="false" showErrorMessage="false" showInputMessage="true" sqref="G17:H50" type="list">
      <formula1>職種</formula1>
      <formula2>0</formula2>
    </dataValidation>
    <dataValidation allowBlank="true" error="リストにない場合のみ、入力してください。" errorStyle="warning" operator="between" showDropDown="false" showErrorMessage="false" showInputMessage="true" sqref="O17:R50" type="list">
      <formula1>INDIRECT(G17)</formula1>
      <formula2>0</formula2>
    </dataValidation>
    <dataValidation allowBlank="true" errorStyle="stop" operator="between" showDropDown="false" showErrorMessage="false" showInputMessage="true" sqref="C17:C64" type="list">
      <formula1>"◎,○"</formula1>
      <formula2>0</formula2>
    </dataValidation>
  </dataValidations>
  <printOptions headings="false" gridLines="false" gridLinesSet="true" horizontalCentered="true" verticalCentered="false"/>
  <pageMargins left="0.157638888888889" right="0.157638888888889" top="0.590277777777778" bottom="0.275694444444444" header="0.511811023622047" footer="0.157638888888889"/>
  <pageSetup paperSize="9" scale="100" fitToWidth="1" fitToHeight="0" pageOrder="downThenOver" orientation="landscape" blackAndWhite="false" draft="false" cellComments="none" horizontalDpi="300" verticalDpi="300" copies="1"/>
  <headerFooter differentFirst="false" differentOddEven="false">
    <oddHeader/>
    <oddFooter>&amp;R&amp;16&amp;P/&amp;N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N54"/>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26.25" zeroHeight="false" outlineLevelRow="0" outlineLevelCol="0"/>
  <cols>
    <col collapsed="false" customWidth="true" hidden="false" outlineLevel="0" max="1" min="1" style="150" width="1.59"/>
    <col collapsed="false" customWidth="true" hidden="false" outlineLevel="0" max="2" min="2" style="151" width="5.6"/>
    <col collapsed="false" customWidth="true" hidden="false" outlineLevel="0" max="3" min="3" style="151" width="10.59"/>
    <col collapsed="false" customWidth="true" hidden="true" outlineLevel="0" max="4" min="4" style="151" width="10.59"/>
    <col collapsed="false" customWidth="true" hidden="false" outlineLevel="0" max="5" min="5" style="151" width="3.4"/>
    <col collapsed="false" customWidth="true" hidden="false" outlineLevel="0" max="6" min="6" style="150" width="15.6"/>
    <col collapsed="false" customWidth="true" hidden="false" outlineLevel="0" max="7" min="7" style="150" width="3.4"/>
    <col collapsed="false" customWidth="true" hidden="false" outlineLevel="0" max="8" min="8" style="150" width="15.6"/>
    <col collapsed="false" customWidth="true" hidden="false" outlineLevel="0" max="9" min="9" style="150" width="3.4"/>
    <col collapsed="false" customWidth="true" hidden="false" outlineLevel="0" max="10" min="10" style="151" width="15.6"/>
    <col collapsed="false" customWidth="true" hidden="false" outlineLevel="0" max="11" min="11" style="150" width="3.4"/>
    <col collapsed="false" customWidth="true" hidden="false" outlineLevel="0" max="12" min="12" style="150" width="15.6"/>
    <col collapsed="false" customWidth="true" hidden="false" outlineLevel="0" max="13" min="13" style="150" width="3.4"/>
    <col collapsed="false" customWidth="true" hidden="false" outlineLevel="0" max="14" min="14" style="150" width="50.6"/>
    <col collapsed="false" customWidth="false" hidden="false" outlineLevel="0" max="1024" min="15" style="150" width="9"/>
  </cols>
  <sheetData>
    <row r="1" customFormat="false" ht="26.25" hidden="false" customHeight="false" outlineLevel="0" collapsed="false">
      <c r="B1" s="152" t="s">
        <v>36</v>
      </c>
    </row>
    <row r="2" customFormat="false" ht="26.25" hidden="false" customHeight="false" outlineLevel="0" collapsed="false">
      <c r="B2" s="153" t="s">
        <v>37</v>
      </c>
      <c r="F2" s="154"/>
      <c r="G2" s="155"/>
      <c r="H2" s="155"/>
      <c r="I2" s="155"/>
      <c r="J2" s="156"/>
      <c r="K2" s="155"/>
      <c r="L2" s="155"/>
    </row>
    <row r="3" customFormat="false" ht="26.25" hidden="false" customHeight="false" outlineLevel="0" collapsed="false">
      <c r="B3" s="154" t="s">
        <v>38</v>
      </c>
      <c r="F3" s="156" t="s">
        <v>39</v>
      </c>
      <c r="G3" s="155"/>
      <c r="H3" s="155"/>
      <c r="I3" s="155"/>
      <c r="J3" s="156"/>
      <c r="K3" s="155"/>
      <c r="L3" s="155"/>
    </row>
    <row r="4" customFormat="false" ht="26.25" hidden="false" customHeight="false" outlineLevel="0" collapsed="false">
      <c r="B4" s="153"/>
      <c r="F4" s="157" t="s">
        <v>40</v>
      </c>
      <c r="G4" s="157"/>
      <c r="H4" s="157"/>
      <c r="I4" s="157"/>
      <c r="J4" s="157"/>
      <c r="K4" s="157"/>
      <c r="L4" s="157"/>
      <c r="N4" s="157" t="s">
        <v>41</v>
      </c>
    </row>
    <row r="5" customFormat="false" ht="26.25" hidden="false" customHeight="false" outlineLevel="0" collapsed="false">
      <c r="B5" s="151" t="s">
        <v>21</v>
      </c>
      <c r="C5" s="151" t="s">
        <v>42</v>
      </c>
      <c r="F5" s="151" t="s">
        <v>43</v>
      </c>
      <c r="G5" s="151"/>
      <c r="H5" s="151" t="s">
        <v>44</v>
      </c>
      <c r="J5" s="151" t="s">
        <v>45</v>
      </c>
      <c r="L5" s="151" t="s">
        <v>40</v>
      </c>
      <c r="N5" s="157"/>
    </row>
    <row r="6" customFormat="false" ht="26.25" hidden="false" customHeight="false" outlineLevel="0" collapsed="false">
      <c r="B6" s="158" t="n">
        <v>1</v>
      </c>
      <c r="C6" s="159" t="s">
        <v>46</v>
      </c>
      <c r="D6" s="160" t="str">
        <f aca="false">C6</f>
        <v>a</v>
      </c>
      <c r="E6" s="158" t="s">
        <v>47</v>
      </c>
      <c r="F6" s="161"/>
      <c r="G6" s="158" t="s">
        <v>48</v>
      </c>
      <c r="H6" s="161"/>
      <c r="I6" s="162" t="s">
        <v>49</v>
      </c>
      <c r="J6" s="161" t="n">
        <v>0</v>
      </c>
      <c r="K6" s="163" t="s">
        <v>4</v>
      </c>
      <c r="L6" s="164" t="str">
        <f aca="false">IF(OR(F6="",H6=""),"",(H6+IF(F6&gt;H6,1,0)-F6-J6)*24)</f>
        <v/>
      </c>
      <c r="N6" s="165"/>
    </row>
    <row r="7" customFormat="false" ht="26.25" hidden="false" customHeight="false" outlineLevel="0" collapsed="false">
      <c r="B7" s="158" t="n">
        <v>2</v>
      </c>
      <c r="C7" s="159" t="s">
        <v>50</v>
      </c>
      <c r="D7" s="160" t="str">
        <f aca="false">C7</f>
        <v>b</v>
      </c>
      <c r="E7" s="158" t="s">
        <v>47</v>
      </c>
      <c r="F7" s="161"/>
      <c r="G7" s="158" t="s">
        <v>48</v>
      </c>
      <c r="H7" s="161"/>
      <c r="I7" s="162" t="s">
        <v>49</v>
      </c>
      <c r="J7" s="161" t="n">
        <v>0</v>
      </c>
      <c r="K7" s="163" t="s">
        <v>4</v>
      </c>
      <c r="L7" s="164" t="str">
        <f aca="false">IF(OR(F7="",H7=""),"",(H7+IF(F7&gt;H7,1,0)-F7-J7)*24)</f>
        <v/>
      </c>
      <c r="N7" s="165"/>
    </row>
    <row r="8" customFormat="false" ht="26.25" hidden="false" customHeight="false" outlineLevel="0" collapsed="false">
      <c r="B8" s="158" t="n">
        <v>3</v>
      </c>
      <c r="C8" s="159" t="s">
        <v>51</v>
      </c>
      <c r="D8" s="160" t="str">
        <f aca="false">C8</f>
        <v>c</v>
      </c>
      <c r="E8" s="158" t="s">
        <v>47</v>
      </c>
      <c r="F8" s="161"/>
      <c r="G8" s="158" t="s">
        <v>48</v>
      </c>
      <c r="H8" s="161"/>
      <c r="I8" s="162" t="s">
        <v>49</v>
      </c>
      <c r="J8" s="161" t="n">
        <v>0</v>
      </c>
      <c r="K8" s="163" t="s">
        <v>4</v>
      </c>
      <c r="L8" s="164" t="str">
        <f aca="false">IF(OR(F8="",H8=""),"",(H8+IF(F8&gt;H8,1,0)-F8-J8)*24)</f>
        <v/>
      </c>
      <c r="N8" s="165"/>
    </row>
    <row r="9" customFormat="false" ht="26.25" hidden="false" customHeight="false" outlineLevel="0" collapsed="false">
      <c r="B9" s="158" t="n">
        <v>4</v>
      </c>
      <c r="C9" s="159" t="s">
        <v>52</v>
      </c>
      <c r="D9" s="160" t="str">
        <f aca="false">C9</f>
        <v>d</v>
      </c>
      <c r="E9" s="158" t="s">
        <v>47</v>
      </c>
      <c r="F9" s="161"/>
      <c r="G9" s="158" t="s">
        <v>48</v>
      </c>
      <c r="H9" s="161"/>
      <c r="I9" s="162" t="s">
        <v>49</v>
      </c>
      <c r="J9" s="161" t="n">
        <v>0</v>
      </c>
      <c r="K9" s="163" t="s">
        <v>4</v>
      </c>
      <c r="L9" s="164" t="str">
        <f aca="false">IF(OR(F9="",H9=""),"",(H9+IF(F9&gt;H9,1,0)-F9-J9)*24)</f>
        <v/>
      </c>
      <c r="N9" s="165"/>
    </row>
    <row r="10" customFormat="false" ht="26.25" hidden="false" customHeight="false" outlineLevel="0" collapsed="false">
      <c r="B10" s="158" t="n">
        <v>5</v>
      </c>
      <c r="C10" s="159" t="s">
        <v>53</v>
      </c>
      <c r="D10" s="160" t="str">
        <f aca="false">C10</f>
        <v>e</v>
      </c>
      <c r="E10" s="158" t="s">
        <v>47</v>
      </c>
      <c r="F10" s="161"/>
      <c r="G10" s="158" t="s">
        <v>48</v>
      </c>
      <c r="H10" s="161"/>
      <c r="I10" s="162" t="s">
        <v>49</v>
      </c>
      <c r="J10" s="161" t="n">
        <v>0</v>
      </c>
      <c r="K10" s="163" t="s">
        <v>4</v>
      </c>
      <c r="L10" s="164" t="str">
        <f aca="false">IF(OR(F10="",H10=""),"",(H10+IF(F10&gt;H10,1,0)-F10-J10)*24)</f>
        <v/>
      </c>
      <c r="N10" s="165"/>
    </row>
    <row r="11" customFormat="false" ht="26.25" hidden="false" customHeight="false" outlineLevel="0" collapsed="false">
      <c r="B11" s="158" t="n">
        <v>6</v>
      </c>
      <c r="C11" s="159" t="s">
        <v>54</v>
      </c>
      <c r="D11" s="160" t="str">
        <f aca="false">C11</f>
        <v>f</v>
      </c>
      <c r="E11" s="158" t="s">
        <v>47</v>
      </c>
      <c r="F11" s="161"/>
      <c r="G11" s="158" t="s">
        <v>48</v>
      </c>
      <c r="H11" s="161"/>
      <c r="I11" s="162" t="s">
        <v>49</v>
      </c>
      <c r="J11" s="161" t="n">
        <v>0</v>
      </c>
      <c r="K11" s="163" t="s">
        <v>4</v>
      </c>
      <c r="L11" s="164" t="str">
        <f aca="false">IF(OR(F11="",H11=""),"",(H11+IF(F11&gt;H11,1,0)-F11-J11)*24)</f>
        <v/>
      </c>
      <c r="N11" s="165"/>
    </row>
    <row r="12" customFormat="false" ht="26.25" hidden="false" customHeight="false" outlineLevel="0" collapsed="false">
      <c r="B12" s="158" t="n">
        <v>7</v>
      </c>
      <c r="C12" s="159" t="s">
        <v>55</v>
      </c>
      <c r="D12" s="160" t="str">
        <f aca="false">C12</f>
        <v>g</v>
      </c>
      <c r="E12" s="158" t="s">
        <v>47</v>
      </c>
      <c r="F12" s="161"/>
      <c r="G12" s="158" t="s">
        <v>48</v>
      </c>
      <c r="H12" s="161"/>
      <c r="I12" s="162" t="s">
        <v>49</v>
      </c>
      <c r="J12" s="161" t="n">
        <v>0</v>
      </c>
      <c r="K12" s="163" t="s">
        <v>4</v>
      </c>
      <c r="L12" s="164" t="str">
        <f aca="false">IF(OR(F12="",H12=""),"",(H12+IF(F12&gt;H12,1,0)-F12-J12)*24)</f>
        <v/>
      </c>
      <c r="N12" s="165"/>
    </row>
    <row r="13" customFormat="false" ht="26.25" hidden="false" customHeight="false" outlineLevel="0" collapsed="false">
      <c r="B13" s="158" t="n">
        <v>8</v>
      </c>
      <c r="C13" s="159" t="s">
        <v>56</v>
      </c>
      <c r="D13" s="160" t="str">
        <f aca="false">C13</f>
        <v>h</v>
      </c>
      <c r="E13" s="158" t="s">
        <v>47</v>
      </c>
      <c r="F13" s="161"/>
      <c r="G13" s="158" t="s">
        <v>48</v>
      </c>
      <c r="H13" s="161"/>
      <c r="I13" s="162" t="s">
        <v>49</v>
      </c>
      <c r="J13" s="161" t="n">
        <v>0</v>
      </c>
      <c r="K13" s="163" t="s">
        <v>4</v>
      </c>
      <c r="L13" s="164" t="str">
        <f aca="false">IF(OR(F13="",H13=""),"",(H13+IF(F13&gt;H13,1,0)-F13-J13)*24)</f>
        <v/>
      </c>
      <c r="N13" s="165"/>
    </row>
    <row r="14" customFormat="false" ht="26.25" hidden="false" customHeight="false" outlineLevel="0" collapsed="false">
      <c r="B14" s="158" t="n">
        <v>9</v>
      </c>
      <c r="C14" s="159" t="s">
        <v>57</v>
      </c>
      <c r="D14" s="160" t="str">
        <f aca="false">C14</f>
        <v>i</v>
      </c>
      <c r="E14" s="158" t="s">
        <v>47</v>
      </c>
      <c r="F14" s="161"/>
      <c r="G14" s="158" t="s">
        <v>48</v>
      </c>
      <c r="H14" s="161"/>
      <c r="I14" s="162" t="s">
        <v>49</v>
      </c>
      <c r="J14" s="161" t="n">
        <v>0</v>
      </c>
      <c r="K14" s="163" t="s">
        <v>4</v>
      </c>
      <c r="L14" s="164" t="str">
        <f aca="false">IF(OR(F14="",H14=""),"",(H14+IF(F14&gt;H14,1,0)-F14-J14)*24)</f>
        <v/>
      </c>
      <c r="N14" s="165"/>
    </row>
    <row r="15" customFormat="false" ht="26.25" hidden="false" customHeight="false" outlineLevel="0" collapsed="false">
      <c r="B15" s="158" t="n">
        <v>10</v>
      </c>
      <c r="C15" s="159" t="s">
        <v>58</v>
      </c>
      <c r="D15" s="160" t="str">
        <f aca="false">C15</f>
        <v>j</v>
      </c>
      <c r="E15" s="158" t="s">
        <v>47</v>
      </c>
      <c r="F15" s="161"/>
      <c r="G15" s="158" t="s">
        <v>48</v>
      </c>
      <c r="H15" s="161"/>
      <c r="I15" s="162" t="s">
        <v>49</v>
      </c>
      <c r="J15" s="161" t="n">
        <v>0</v>
      </c>
      <c r="K15" s="163" t="s">
        <v>4</v>
      </c>
      <c r="L15" s="164" t="str">
        <f aca="false">IF(OR(F15="",H15=""),"",(H15+IF(F15&gt;H15,1,0)-F15-J15)*24)</f>
        <v/>
      </c>
      <c r="N15" s="165"/>
    </row>
    <row r="16" customFormat="false" ht="26.25" hidden="false" customHeight="false" outlineLevel="0" collapsed="false">
      <c r="B16" s="158" t="n">
        <v>11</v>
      </c>
      <c r="C16" s="159" t="s">
        <v>59</v>
      </c>
      <c r="D16" s="160" t="str">
        <f aca="false">C16</f>
        <v>k</v>
      </c>
      <c r="E16" s="158" t="s">
        <v>47</v>
      </c>
      <c r="F16" s="161"/>
      <c r="G16" s="158" t="s">
        <v>48</v>
      </c>
      <c r="H16" s="161"/>
      <c r="I16" s="162" t="s">
        <v>49</v>
      </c>
      <c r="J16" s="161" t="n">
        <v>0</v>
      </c>
      <c r="K16" s="163" t="s">
        <v>4</v>
      </c>
      <c r="L16" s="164" t="str">
        <f aca="false">IF(OR(F16="",H16=""),"",(H16+IF(F16&gt;H16,1,0)-F16-J16)*24)</f>
        <v/>
      </c>
      <c r="N16" s="165"/>
    </row>
    <row r="17" customFormat="false" ht="26.25" hidden="false" customHeight="false" outlineLevel="0" collapsed="false">
      <c r="B17" s="158" t="n">
        <v>12</v>
      </c>
      <c r="C17" s="159" t="s">
        <v>60</v>
      </c>
      <c r="D17" s="160" t="str">
        <f aca="false">C17</f>
        <v>l</v>
      </c>
      <c r="E17" s="158" t="s">
        <v>47</v>
      </c>
      <c r="F17" s="161"/>
      <c r="G17" s="158" t="s">
        <v>48</v>
      </c>
      <c r="H17" s="161"/>
      <c r="I17" s="162" t="s">
        <v>49</v>
      </c>
      <c r="J17" s="161" t="n">
        <v>0</v>
      </c>
      <c r="K17" s="163" t="s">
        <v>4</v>
      </c>
      <c r="L17" s="164" t="str">
        <f aca="false">IF(OR(F17="",H17=""),"",(H17+IF(F17&gt;H17,1,0)-F17-J17)*24)</f>
        <v/>
      </c>
      <c r="N17" s="165"/>
    </row>
    <row r="18" customFormat="false" ht="26.25" hidden="false" customHeight="false" outlineLevel="0" collapsed="false">
      <c r="B18" s="158" t="n">
        <v>13</v>
      </c>
      <c r="C18" s="159" t="s">
        <v>61</v>
      </c>
      <c r="D18" s="160" t="str">
        <f aca="false">C18</f>
        <v>m</v>
      </c>
      <c r="E18" s="158" t="s">
        <v>47</v>
      </c>
      <c r="F18" s="161"/>
      <c r="G18" s="158" t="s">
        <v>48</v>
      </c>
      <c r="H18" s="161"/>
      <c r="I18" s="162" t="s">
        <v>49</v>
      </c>
      <c r="J18" s="161" t="n">
        <v>0</v>
      </c>
      <c r="K18" s="163" t="s">
        <v>4</v>
      </c>
      <c r="L18" s="164" t="str">
        <f aca="false">IF(OR(F18="",H18=""),"",(H18+IF(F18&gt;H18,1,0)-F18-J18)*24)</f>
        <v/>
      </c>
      <c r="N18" s="165"/>
    </row>
    <row r="19" customFormat="false" ht="26.25" hidden="false" customHeight="false" outlineLevel="0" collapsed="false">
      <c r="B19" s="158" t="n">
        <v>14</v>
      </c>
      <c r="C19" s="159" t="s">
        <v>62</v>
      </c>
      <c r="D19" s="160" t="str">
        <f aca="false">C19</f>
        <v>n</v>
      </c>
      <c r="E19" s="158" t="s">
        <v>47</v>
      </c>
      <c r="F19" s="161"/>
      <c r="G19" s="158" t="s">
        <v>48</v>
      </c>
      <c r="H19" s="161"/>
      <c r="I19" s="162" t="s">
        <v>49</v>
      </c>
      <c r="J19" s="161" t="n">
        <v>0</v>
      </c>
      <c r="K19" s="163" t="s">
        <v>4</v>
      </c>
      <c r="L19" s="164" t="str">
        <f aca="false">IF(OR(F19="",H19=""),"",(H19+IF(F19&gt;H19,1,0)-F19-J19)*24)</f>
        <v/>
      </c>
      <c r="N19" s="165"/>
    </row>
    <row r="20" customFormat="false" ht="26.25" hidden="false" customHeight="false" outlineLevel="0" collapsed="false">
      <c r="B20" s="158" t="n">
        <v>15</v>
      </c>
      <c r="C20" s="159" t="s">
        <v>63</v>
      </c>
      <c r="D20" s="160" t="str">
        <f aca="false">C20</f>
        <v>o</v>
      </c>
      <c r="E20" s="158" t="s">
        <v>47</v>
      </c>
      <c r="F20" s="161"/>
      <c r="G20" s="158" t="s">
        <v>48</v>
      </c>
      <c r="H20" s="161"/>
      <c r="I20" s="162" t="s">
        <v>49</v>
      </c>
      <c r="J20" s="161" t="n">
        <v>0</v>
      </c>
      <c r="K20" s="163" t="s">
        <v>4</v>
      </c>
      <c r="L20" s="164" t="str">
        <f aca="false">IF(OR(F20="",H20=""),"",(H20+IF(F20&gt;H20,1,0)-F20-J20)*24)</f>
        <v/>
      </c>
      <c r="N20" s="165"/>
    </row>
    <row r="21" customFormat="false" ht="26.25" hidden="false" customHeight="false" outlineLevel="0" collapsed="false">
      <c r="B21" s="158" t="n">
        <v>16</v>
      </c>
      <c r="C21" s="159" t="s">
        <v>64</v>
      </c>
      <c r="D21" s="160" t="str">
        <f aca="false">C21</f>
        <v>p</v>
      </c>
      <c r="E21" s="158" t="s">
        <v>47</v>
      </c>
      <c r="F21" s="161"/>
      <c r="G21" s="158" t="s">
        <v>48</v>
      </c>
      <c r="H21" s="161"/>
      <c r="I21" s="162" t="s">
        <v>49</v>
      </c>
      <c r="J21" s="161" t="n">
        <v>0</v>
      </c>
      <c r="K21" s="163" t="s">
        <v>4</v>
      </c>
      <c r="L21" s="164" t="str">
        <f aca="false">IF(OR(F21="",H21=""),"",(H21+IF(F21&gt;H21,1,0)-F21-J21)*24)</f>
        <v/>
      </c>
      <c r="N21" s="165"/>
    </row>
    <row r="22" customFormat="false" ht="26.25" hidden="false" customHeight="false" outlineLevel="0" collapsed="false">
      <c r="B22" s="158" t="n">
        <v>17</v>
      </c>
      <c r="C22" s="159" t="s">
        <v>65</v>
      </c>
      <c r="D22" s="160" t="str">
        <f aca="false">C22</f>
        <v>q</v>
      </c>
      <c r="E22" s="158" t="s">
        <v>47</v>
      </c>
      <c r="F22" s="161"/>
      <c r="G22" s="158" t="s">
        <v>48</v>
      </c>
      <c r="H22" s="161"/>
      <c r="I22" s="162" t="s">
        <v>49</v>
      </c>
      <c r="J22" s="161" t="n">
        <v>0</v>
      </c>
      <c r="K22" s="163" t="s">
        <v>4</v>
      </c>
      <c r="L22" s="164" t="str">
        <f aca="false">IF(OR(F22="",H22=""),"",(H22+IF(F22&gt;H22,1,0)-F22-J22)*24)</f>
        <v/>
      </c>
      <c r="N22" s="165"/>
    </row>
    <row r="23" customFormat="false" ht="26.25" hidden="false" customHeight="false" outlineLevel="0" collapsed="false">
      <c r="B23" s="158" t="n">
        <v>18</v>
      </c>
      <c r="C23" s="159" t="s">
        <v>66</v>
      </c>
      <c r="D23" s="160" t="str">
        <f aca="false">C23</f>
        <v>r</v>
      </c>
      <c r="E23" s="158" t="s">
        <v>47</v>
      </c>
      <c r="F23" s="166"/>
      <c r="G23" s="158" t="s">
        <v>48</v>
      </c>
      <c r="H23" s="166"/>
      <c r="I23" s="162" t="s">
        <v>49</v>
      </c>
      <c r="J23" s="166"/>
      <c r="K23" s="163" t="s">
        <v>4</v>
      </c>
      <c r="L23" s="159" t="n">
        <v>1</v>
      </c>
      <c r="N23" s="165"/>
    </row>
    <row r="24" customFormat="false" ht="26.25" hidden="false" customHeight="false" outlineLevel="0" collapsed="false">
      <c r="B24" s="158" t="n">
        <v>19</v>
      </c>
      <c r="C24" s="159" t="s">
        <v>67</v>
      </c>
      <c r="D24" s="160" t="str">
        <f aca="false">C24</f>
        <v>s</v>
      </c>
      <c r="E24" s="158" t="s">
        <v>47</v>
      </c>
      <c r="F24" s="166"/>
      <c r="G24" s="158" t="s">
        <v>48</v>
      </c>
      <c r="H24" s="166"/>
      <c r="I24" s="162" t="s">
        <v>49</v>
      </c>
      <c r="J24" s="166"/>
      <c r="K24" s="163" t="s">
        <v>4</v>
      </c>
      <c r="L24" s="159" t="n">
        <v>2</v>
      </c>
      <c r="N24" s="165"/>
    </row>
    <row r="25" customFormat="false" ht="26.25" hidden="false" customHeight="false" outlineLevel="0" collapsed="false">
      <c r="B25" s="158" t="n">
        <v>20</v>
      </c>
      <c r="C25" s="159" t="s">
        <v>68</v>
      </c>
      <c r="D25" s="160" t="str">
        <f aca="false">C25</f>
        <v>t</v>
      </c>
      <c r="E25" s="158" t="s">
        <v>47</v>
      </c>
      <c r="F25" s="166"/>
      <c r="G25" s="158" t="s">
        <v>48</v>
      </c>
      <c r="H25" s="166"/>
      <c r="I25" s="162" t="s">
        <v>49</v>
      </c>
      <c r="J25" s="166"/>
      <c r="K25" s="163" t="s">
        <v>4</v>
      </c>
      <c r="L25" s="159" t="n">
        <v>3</v>
      </c>
      <c r="N25" s="165"/>
    </row>
    <row r="26" customFormat="false" ht="26.25" hidden="false" customHeight="false" outlineLevel="0" collapsed="false">
      <c r="B26" s="158" t="n">
        <v>21</v>
      </c>
      <c r="C26" s="159" t="s">
        <v>69</v>
      </c>
      <c r="D26" s="160" t="str">
        <f aca="false">C26</f>
        <v>u</v>
      </c>
      <c r="E26" s="158" t="s">
        <v>47</v>
      </c>
      <c r="F26" s="166"/>
      <c r="G26" s="158" t="s">
        <v>48</v>
      </c>
      <c r="H26" s="166"/>
      <c r="I26" s="162" t="s">
        <v>49</v>
      </c>
      <c r="J26" s="166"/>
      <c r="K26" s="163" t="s">
        <v>4</v>
      </c>
      <c r="L26" s="159" t="n">
        <v>4</v>
      </c>
      <c r="N26" s="165"/>
    </row>
    <row r="27" customFormat="false" ht="26.25" hidden="false" customHeight="false" outlineLevel="0" collapsed="false">
      <c r="B27" s="158" t="n">
        <v>22</v>
      </c>
      <c r="C27" s="159" t="s">
        <v>70</v>
      </c>
      <c r="D27" s="160" t="str">
        <f aca="false">C27</f>
        <v>v</v>
      </c>
      <c r="E27" s="158" t="s">
        <v>47</v>
      </c>
      <c r="F27" s="166"/>
      <c r="G27" s="158" t="s">
        <v>48</v>
      </c>
      <c r="H27" s="166"/>
      <c r="I27" s="162" t="s">
        <v>49</v>
      </c>
      <c r="J27" s="166"/>
      <c r="K27" s="163" t="s">
        <v>4</v>
      </c>
      <c r="L27" s="159" t="n">
        <v>5</v>
      </c>
      <c r="N27" s="165"/>
    </row>
    <row r="28" customFormat="false" ht="26.25" hidden="false" customHeight="false" outlineLevel="0" collapsed="false">
      <c r="B28" s="158" t="n">
        <v>23</v>
      </c>
      <c r="C28" s="159" t="s">
        <v>71</v>
      </c>
      <c r="D28" s="160" t="str">
        <f aca="false">C28</f>
        <v>w</v>
      </c>
      <c r="E28" s="158" t="s">
        <v>47</v>
      </c>
      <c r="F28" s="166"/>
      <c r="G28" s="158" t="s">
        <v>48</v>
      </c>
      <c r="H28" s="166"/>
      <c r="I28" s="162" t="s">
        <v>49</v>
      </c>
      <c r="J28" s="166"/>
      <c r="K28" s="163" t="s">
        <v>4</v>
      </c>
      <c r="L28" s="159" t="n">
        <v>6</v>
      </c>
      <c r="N28" s="165"/>
    </row>
    <row r="29" customFormat="false" ht="26.25" hidden="false" customHeight="false" outlineLevel="0" collapsed="false">
      <c r="B29" s="158" t="n">
        <v>24</v>
      </c>
      <c r="C29" s="159" t="s">
        <v>72</v>
      </c>
      <c r="D29" s="160" t="str">
        <f aca="false">C29</f>
        <v>x</v>
      </c>
      <c r="E29" s="158" t="s">
        <v>47</v>
      </c>
      <c r="F29" s="166"/>
      <c r="G29" s="158" t="s">
        <v>48</v>
      </c>
      <c r="H29" s="166"/>
      <c r="I29" s="162" t="s">
        <v>49</v>
      </c>
      <c r="J29" s="166"/>
      <c r="K29" s="163" t="s">
        <v>4</v>
      </c>
      <c r="L29" s="159" t="n">
        <v>7</v>
      </c>
      <c r="N29" s="165"/>
    </row>
    <row r="30" customFormat="false" ht="26.25" hidden="false" customHeight="false" outlineLevel="0" collapsed="false">
      <c r="B30" s="158" t="n">
        <v>25</v>
      </c>
      <c r="C30" s="159" t="s">
        <v>73</v>
      </c>
      <c r="D30" s="160" t="str">
        <f aca="false">C30</f>
        <v>y</v>
      </c>
      <c r="E30" s="158" t="s">
        <v>47</v>
      </c>
      <c r="F30" s="166"/>
      <c r="G30" s="158" t="s">
        <v>48</v>
      </c>
      <c r="H30" s="166"/>
      <c r="I30" s="162" t="s">
        <v>49</v>
      </c>
      <c r="J30" s="166"/>
      <c r="K30" s="163" t="s">
        <v>4</v>
      </c>
      <c r="L30" s="159" t="n">
        <v>8</v>
      </c>
      <c r="N30" s="165"/>
    </row>
    <row r="31" customFormat="false" ht="26.25" hidden="false" customHeight="false" outlineLevel="0" collapsed="false">
      <c r="B31" s="158" t="n">
        <v>26</v>
      </c>
      <c r="C31" s="159" t="s">
        <v>74</v>
      </c>
      <c r="D31" s="160" t="str">
        <f aca="false">C31</f>
        <v>z</v>
      </c>
      <c r="E31" s="158" t="s">
        <v>47</v>
      </c>
      <c r="F31" s="166"/>
      <c r="G31" s="158" t="s">
        <v>48</v>
      </c>
      <c r="H31" s="166"/>
      <c r="I31" s="162" t="s">
        <v>49</v>
      </c>
      <c r="J31" s="166"/>
      <c r="K31" s="163" t="s">
        <v>4</v>
      </c>
      <c r="L31" s="159" t="n">
        <v>1</v>
      </c>
      <c r="N31" s="165"/>
    </row>
    <row r="32" customFormat="false" ht="26.25" hidden="false" customHeight="false" outlineLevel="0" collapsed="false">
      <c r="B32" s="158" t="n">
        <v>27</v>
      </c>
      <c r="C32" s="159" t="s">
        <v>72</v>
      </c>
      <c r="D32" s="160" t="str">
        <f aca="false">C32</f>
        <v>x</v>
      </c>
      <c r="E32" s="158" t="s">
        <v>47</v>
      </c>
      <c r="F32" s="166"/>
      <c r="G32" s="158" t="s">
        <v>48</v>
      </c>
      <c r="H32" s="166"/>
      <c r="I32" s="162" t="s">
        <v>49</v>
      </c>
      <c r="J32" s="166"/>
      <c r="K32" s="163" t="s">
        <v>4</v>
      </c>
      <c r="L32" s="159" t="n">
        <v>2</v>
      </c>
      <c r="N32" s="165"/>
    </row>
    <row r="33" customFormat="false" ht="26.25" hidden="false" customHeight="false" outlineLevel="0" collapsed="false">
      <c r="B33" s="158" t="n">
        <v>28</v>
      </c>
      <c r="C33" s="159" t="s">
        <v>75</v>
      </c>
      <c r="D33" s="160" t="str">
        <f aca="false">C33</f>
        <v>aa</v>
      </c>
      <c r="E33" s="158" t="s">
        <v>47</v>
      </c>
      <c r="F33" s="166"/>
      <c r="G33" s="158" t="s">
        <v>48</v>
      </c>
      <c r="H33" s="166"/>
      <c r="I33" s="162" t="s">
        <v>49</v>
      </c>
      <c r="J33" s="166"/>
      <c r="K33" s="163" t="s">
        <v>4</v>
      </c>
      <c r="L33" s="159" t="n">
        <v>3</v>
      </c>
      <c r="N33" s="165"/>
    </row>
    <row r="34" customFormat="false" ht="26.25" hidden="false" customHeight="false" outlineLevel="0" collapsed="false">
      <c r="B34" s="158" t="n">
        <v>29</v>
      </c>
      <c r="C34" s="159" t="s">
        <v>76</v>
      </c>
      <c r="D34" s="160" t="str">
        <f aca="false">C34</f>
        <v>ab</v>
      </c>
      <c r="E34" s="158" t="s">
        <v>47</v>
      </c>
      <c r="F34" s="166"/>
      <c r="G34" s="158" t="s">
        <v>48</v>
      </c>
      <c r="H34" s="166"/>
      <c r="I34" s="162" t="s">
        <v>49</v>
      </c>
      <c r="J34" s="166"/>
      <c r="K34" s="163" t="s">
        <v>4</v>
      </c>
      <c r="L34" s="159" t="n">
        <v>4</v>
      </c>
      <c r="N34" s="165"/>
    </row>
    <row r="35" customFormat="false" ht="26.25" hidden="false" customHeight="false" outlineLevel="0" collapsed="false">
      <c r="B35" s="158" t="n">
        <v>30</v>
      </c>
      <c r="C35" s="159" t="s">
        <v>77</v>
      </c>
      <c r="D35" s="160" t="str">
        <f aca="false">C35</f>
        <v>ac</v>
      </c>
      <c r="E35" s="158" t="s">
        <v>47</v>
      </c>
      <c r="F35" s="166"/>
      <c r="G35" s="158" t="s">
        <v>48</v>
      </c>
      <c r="H35" s="166"/>
      <c r="I35" s="162" t="s">
        <v>49</v>
      </c>
      <c r="J35" s="166"/>
      <c r="K35" s="163" t="s">
        <v>4</v>
      </c>
      <c r="L35" s="159" t="n">
        <v>5</v>
      </c>
      <c r="N35" s="165"/>
    </row>
    <row r="36" customFormat="false" ht="26.25" hidden="false" customHeight="false" outlineLevel="0" collapsed="false">
      <c r="B36" s="158" t="n">
        <v>31</v>
      </c>
      <c r="C36" s="159" t="s">
        <v>78</v>
      </c>
      <c r="D36" s="160" t="str">
        <f aca="false">C36</f>
        <v>ad</v>
      </c>
      <c r="E36" s="158" t="s">
        <v>47</v>
      </c>
      <c r="F36" s="166"/>
      <c r="G36" s="158" t="s">
        <v>48</v>
      </c>
      <c r="H36" s="166"/>
      <c r="I36" s="162" t="s">
        <v>49</v>
      </c>
      <c r="J36" s="166"/>
      <c r="K36" s="163" t="s">
        <v>4</v>
      </c>
      <c r="L36" s="159" t="n">
        <v>6</v>
      </c>
      <c r="N36" s="165"/>
    </row>
    <row r="37" customFormat="false" ht="26.25" hidden="false" customHeight="false" outlineLevel="0" collapsed="false">
      <c r="B37" s="158" t="n">
        <v>32</v>
      </c>
      <c r="C37" s="159" t="s">
        <v>79</v>
      </c>
      <c r="D37" s="160" t="str">
        <f aca="false">C37</f>
        <v>ae</v>
      </c>
      <c r="E37" s="158" t="s">
        <v>47</v>
      </c>
      <c r="F37" s="166"/>
      <c r="G37" s="158" t="s">
        <v>48</v>
      </c>
      <c r="H37" s="166"/>
      <c r="I37" s="162" t="s">
        <v>49</v>
      </c>
      <c r="J37" s="166"/>
      <c r="K37" s="163" t="s">
        <v>4</v>
      </c>
      <c r="L37" s="159" t="n">
        <v>7</v>
      </c>
      <c r="N37" s="165"/>
    </row>
    <row r="38" customFormat="false" ht="26.25" hidden="false" customHeight="false" outlineLevel="0" collapsed="false">
      <c r="B38" s="158" t="n">
        <v>33</v>
      </c>
      <c r="C38" s="159" t="s">
        <v>80</v>
      </c>
      <c r="D38" s="160" t="str">
        <f aca="false">C38</f>
        <v>af</v>
      </c>
      <c r="E38" s="158" t="s">
        <v>47</v>
      </c>
      <c r="F38" s="166"/>
      <c r="G38" s="158" t="s">
        <v>48</v>
      </c>
      <c r="H38" s="166"/>
      <c r="I38" s="162" t="s">
        <v>49</v>
      </c>
      <c r="J38" s="166"/>
      <c r="K38" s="163" t="s">
        <v>4</v>
      </c>
      <c r="L38" s="159" t="n">
        <v>8</v>
      </c>
      <c r="N38" s="165"/>
    </row>
    <row r="39" customFormat="false" ht="26.25" hidden="false" customHeight="false" outlineLevel="0" collapsed="false">
      <c r="B39" s="158" t="n">
        <v>34</v>
      </c>
      <c r="C39" s="167" t="s">
        <v>81</v>
      </c>
      <c r="D39" s="160"/>
      <c r="E39" s="158" t="s">
        <v>47</v>
      </c>
      <c r="F39" s="161"/>
      <c r="G39" s="158" t="s">
        <v>48</v>
      </c>
      <c r="H39" s="161"/>
      <c r="I39" s="162" t="s">
        <v>49</v>
      </c>
      <c r="J39" s="161" t="n">
        <v>0</v>
      </c>
      <c r="K39" s="163" t="s">
        <v>4</v>
      </c>
      <c r="L39" s="164" t="str">
        <f aca="false">IF(OR(F39="",H39=""),"",(H39+IF(F39&gt;H39,1,0)-F39-J39)*24)</f>
        <v/>
      </c>
      <c r="N39" s="165"/>
    </row>
    <row r="40" customFormat="false" ht="26.25" hidden="false" customHeight="false" outlineLevel="0" collapsed="false">
      <c r="B40" s="158"/>
      <c r="C40" s="168" t="s">
        <v>82</v>
      </c>
      <c r="D40" s="160"/>
      <c r="E40" s="158" t="s">
        <v>47</v>
      </c>
      <c r="F40" s="161"/>
      <c r="G40" s="158" t="s">
        <v>48</v>
      </c>
      <c r="H40" s="161"/>
      <c r="I40" s="162" t="s">
        <v>49</v>
      </c>
      <c r="J40" s="161" t="n">
        <v>0</v>
      </c>
      <c r="K40" s="163" t="s">
        <v>4</v>
      </c>
      <c r="L40" s="164" t="str">
        <f aca="false">IF(OR(F40="",H40=""),"",(H40+IF(F40&gt;H40,1,0)-F40-J40)*24)</f>
        <v/>
      </c>
      <c r="N40" s="165"/>
    </row>
    <row r="41" customFormat="false" ht="26.25" hidden="false" customHeight="false" outlineLevel="0" collapsed="false">
      <c r="B41" s="158"/>
      <c r="C41" s="169" t="s">
        <v>82</v>
      </c>
      <c r="D41" s="160" t="str">
        <f aca="false">C39</f>
        <v>ag</v>
      </c>
      <c r="E41" s="158" t="s">
        <v>47</v>
      </c>
      <c r="F41" s="161" t="s">
        <v>82</v>
      </c>
      <c r="G41" s="158" t="s">
        <v>48</v>
      </c>
      <c r="H41" s="161" t="s">
        <v>82</v>
      </c>
      <c r="I41" s="162" t="s">
        <v>49</v>
      </c>
      <c r="J41" s="161" t="s">
        <v>82</v>
      </c>
      <c r="K41" s="163" t="s">
        <v>4</v>
      </c>
      <c r="L41" s="164" t="str">
        <f aca="false">IF(OR(L39="",L40=""),"",L39+L40)</f>
        <v/>
      </c>
      <c r="N41" s="165" t="s">
        <v>83</v>
      </c>
    </row>
    <row r="42" customFormat="false" ht="26.25" hidden="false" customHeight="false" outlineLevel="0" collapsed="false">
      <c r="B42" s="158"/>
      <c r="C42" s="167" t="s">
        <v>84</v>
      </c>
      <c r="D42" s="160"/>
      <c r="E42" s="158" t="s">
        <v>47</v>
      </c>
      <c r="F42" s="161"/>
      <c r="G42" s="158" t="s">
        <v>48</v>
      </c>
      <c r="H42" s="161"/>
      <c r="I42" s="162" t="s">
        <v>49</v>
      </c>
      <c r="J42" s="161" t="n">
        <v>0</v>
      </c>
      <c r="K42" s="163" t="s">
        <v>4</v>
      </c>
      <c r="L42" s="164" t="str">
        <f aca="false">IF(OR(F42="",H42=""),"",(H42+IF(F42&gt;H42,1,0)-F42-J42)*24)</f>
        <v/>
      </c>
      <c r="N42" s="165"/>
    </row>
    <row r="43" customFormat="false" ht="26.25" hidden="false" customHeight="false" outlineLevel="0" collapsed="false">
      <c r="B43" s="158" t="n">
        <v>35</v>
      </c>
      <c r="C43" s="168" t="s">
        <v>82</v>
      </c>
      <c r="D43" s="160"/>
      <c r="E43" s="158" t="s">
        <v>47</v>
      </c>
      <c r="F43" s="161"/>
      <c r="G43" s="158" t="s">
        <v>48</v>
      </c>
      <c r="H43" s="161"/>
      <c r="I43" s="162" t="s">
        <v>49</v>
      </c>
      <c r="J43" s="161" t="n">
        <v>0</v>
      </c>
      <c r="K43" s="163" t="s">
        <v>4</v>
      </c>
      <c r="L43" s="164" t="str">
        <f aca="false">IF(OR(F43="",H43=""),"",(H43+IF(F43&gt;H43,1,0)-F43-J43)*24)</f>
        <v/>
      </c>
      <c r="N43" s="165"/>
    </row>
    <row r="44" customFormat="false" ht="26.25" hidden="false" customHeight="false" outlineLevel="0" collapsed="false">
      <c r="B44" s="158"/>
      <c r="C44" s="169" t="s">
        <v>82</v>
      </c>
      <c r="D44" s="160" t="str">
        <f aca="false">C42</f>
        <v>ah</v>
      </c>
      <c r="E44" s="158" t="s">
        <v>47</v>
      </c>
      <c r="F44" s="161" t="s">
        <v>82</v>
      </c>
      <c r="G44" s="158" t="s">
        <v>48</v>
      </c>
      <c r="H44" s="161" t="s">
        <v>82</v>
      </c>
      <c r="I44" s="162" t="s">
        <v>49</v>
      </c>
      <c r="J44" s="161" t="s">
        <v>82</v>
      </c>
      <c r="K44" s="163" t="s">
        <v>4</v>
      </c>
      <c r="L44" s="164" t="str">
        <f aca="false">IF(OR(L42="",L43=""),"",L42+L43)</f>
        <v/>
      </c>
      <c r="N44" s="165" t="s">
        <v>83</v>
      </c>
    </row>
    <row r="45" customFormat="false" ht="26.25" hidden="false" customHeight="false" outlineLevel="0" collapsed="false">
      <c r="B45" s="158"/>
      <c r="C45" s="167" t="s">
        <v>85</v>
      </c>
      <c r="D45" s="160"/>
      <c r="E45" s="158" t="s">
        <v>47</v>
      </c>
      <c r="F45" s="161"/>
      <c r="G45" s="158" t="s">
        <v>48</v>
      </c>
      <c r="H45" s="161"/>
      <c r="I45" s="162" t="s">
        <v>49</v>
      </c>
      <c r="J45" s="161" t="n">
        <v>0</v>
      </c>
      <c r="K45" s="163" t="s">
        <v>4</v>
      </c>
      <c r="L45" s="164" t="str">
        <f aca="false">IF(OR(F45="",H45=""),"",(H45+IF(F45&gt;H45,1,0)-F45-J45)*24)</f>
        <v/>
      </c>
      <c r="N45" s="165"/>
    </row>
    <row r="46" customFormat="false" ht="26.25" hidden="false" customHeight="false" outlineLevel="0" collapsed="false">
      <c r="B46" s="158" t="n">
        <v>36</v>
      </c>
      <c r="C46" s="168" t="s">
        <v>82</v>
      </c>
      <c r="D46" s="160"/>
      <c r="E46" s="158" t="s">
        <v>47</v>
      </c>
      <c r="F46" s="161"/>
      <c r="G46" s="158" t="s">
        <v>48</v>
      </c>
      <c r="H46" s="161"/>
      <c r="I46" s="162" t="s">
        <v>49</v>
      </c>
      <c r="J46" s="161" t="n">
        <v>0</v>
      </c>
      <c r="K46" s="163" t="s">
        <v>4</v>
      </c>
      <c r="L46" s="164" t="str">
        <f aca="false">IF(OR(F46="",H46=""),"",(H46+IF(F46&gt;H46,1,0)-F46-J46)*24)</f>
        <v/>
      </c>
      <c r="N46" s="165"/>
    </row>
    <row r="47" customFormat="false" ht="26.25" hidden="false" customHeight="false" outlineLevel="0" collapsed="false">
      <c r="B47" s="158"/>
      <c r="C47" s="169" t="s">
        <v>82</v>
      </c>
      <c r="D47" s="160" t="str">
        <f aca="false">C45</f>
        <v>ai</v>
      </c>
      <c r="E47" s="158" t="s">
        <v>47</v>
      </c>
      <c r="F47" s="161" t="s">
        <v>82</v>
      </c>
      <c r="G47" s="158" t="s">
        <v>48</v>
      </c>
      <c r="H47" s="161" t="s">
        <v>82</v>
      </c>
      <c r="I47" s="162" t="s">
        <v>49</v>
      </c>
      <c r="J47" s="161" t="s">
        <v>82</v>
      </c>
      <c r="K47" s="163" t="s">
        <v>4</v>
      </c>
      <c r="L47" s="164" t="str">
        <f aca="false">IF(OR(L45="",L46=""),"",L45+L46)</f>
        <v/>
      </c>
      <c r="N47" s="165" t="s">
        <v>83</v>
      </c>
    </row>
    <row r="49" customFormat="false" ht="26.25" hidden="false" customHeight="false" outlineLevel="0" collapsed="false">
      <c r="C49" s="153" t="s">
        <v>86</v>
      </c>
      <c r="D49" s="153"/>
    </row>
    <row r="50" customFormat="false" ht="26.25" hidden="false" customHeight="false" outlineLevel="0" collapsed="false">
      <c r="C50" s="153" t="s">
        <v>87</v>
      </c>
      <c r="D50" s="153"/>
    </row>
    <row r="51" customFormat="false" ht="26.25" hidden="false" customHeight="false" outlineLevel="0" collapsed="false">
      <c r="C51" s="153" t="s">
        <v>88</v>
      </c>
      <c r="D51" s="153"/>
    </row>
    <row r="52" customFormat="false" ht="26.25" hidden="false" customHeight="false" outlineLevel="0" collapsed="false">
      <c r="C52" s="153" t="s">
        <v>89</v>
      </c>
      <c r="D52" s="153"/>
    </row>
    <row r="53" customFormat="false" ht="26.25" hidden="false" customHeight="false" outlineLevel="0" collapsed="false">
      <c r="C53" s="153" t="s">
        <v>90</v>
      </c>
      <c r="D53" s="153"/>
    </row>
    <row r="54" customFormat="false" ht="26.25" hidden="false" customHeight="false" outlineLevel="0" collapsed="false">
      <c r="C54" s="153" t="s">
        <v>91</v>
      </c>
      <c r="D54" s="153"/>
    </row>
  </sheetData>
  <mergeCells count="2">
    <mergeCell ref="F4:L4"/>
    <mergeCell ref="N4:N5"/>
  </mergeCells>
  <printOptions headings="false" gridLines="false" gridLinesSet="true" horizontalCentered="true" verticalCentered="false"/>
  <pageMargins left="0.708333333333333" right="0.708333333333333" top="0.551388888888889" bottom="0.35416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N5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26.25" zeroHeight="false" outlineLevelRow="0" outlineLevelCol="0"/>
  <cols>
    <col collapsed="false" customWidth="true" hidden="false" outlineLevel="0" max="1" min="1" style="155" width="1.59"/>
    <col collapsed="false" customWidth="true" hidden="false" outlineLevel="0" max="2" min="2" style="314" width="5.6"/>
    <col collapsed="false" customWidth="true" hidden="false" outlineLevel="0" max="3" min="3" style="314" width="10.59"/>
    <col collapsed="false" customWidth="true" hidden="true" outlineLevel="0" max="4" min="4" style="314" width="10.59"/>
    <col collapsed="false" customWidth="true" hidden="false" outlineLevel="0" max="5" min="5" style="314" width="3.4"/>
    <col collapsed="false" customWidth="true" hidden="false" outlineLevel="0" max="6" min="6" style="155" width="15.6"/>
    <col collapsed="false" customWidth="true" hidden="false" outlineLevel="0" max="7" min="7" style="155" width="3.4"/>
    <col collapsed="false" customWidth="true" hidden="false" outlineLevel="0" max="8" min="8" style="155" width="15.6"/>
    <col collapsed="false" customWidth="true" hidden="false" outlineLevel="0" max="9" min="9" style="155" width="3.4"/>
    <col collapsed="false" customWidth="true" hidden="false" outlineLevel="0" max="10" min="10" style="314" width="15.6"/>
    <col collapsed="false" customWidth="true" hidden="false" outlineLevel="0" max="11" min="11" style="155" width="3.4"/>
    <col collapsed="false" customWidth="true" hidden="false" outlineLevel="0" max="12" min="12" style="155" width="15.6"/>
    <col collapsed="false" customWidth="true" hidden="false" outlineLevel="0" max="13" min="13" style="155" width="3.4"/>
    <col collapsed="false" customWidth="true" hidden="false" outlineLevel="0" max="14" min="14" style="155" width="50.6"/>
    <col collapsed="false" customWidth="false" hidden="false" outlineLevel="0" max="1024" min="15" style="155" width="9"/>
  </cols>
  <sheetData>
    <row r="1" customFormat="false" ht="26.25" hidden="false" customHeight="false" outlineLevel="0" collapsed="false">
      <c r="B1" s="315" t="s">
        <v>36</v>
      </c>
    </row>
    <row r="2" customFormat="false" ht="26.25" hidden="false" customHeight="false" outlineLevel="0" collapsed="false">
      <c r="B2" s="316" t="s">
        <v>37</v>
      </c>
      <c r="F2" s="154"/>
      <c r="J2" s="156"/>
    </row>
    <row r="3" customFormat="false" ht="26.25" hidden="false" customHeight="false" outlineLevel="0" collapsed="false">
      <c r="B3" s="154" t="s">
        <v>38</v>
      </c>
      <c r="F3" s="156" t="s">
        <v>39</v>
      </c>
      <c r="J3" s="156"/>
    </row>
    <row r="4" customFormat="false" ht="26.25" hidden="false" customHeight="false" outlineLevel="0" collapsed="false">
      <c r="B4" s="316"/>
      <c r="F4" s="317" t="s">
        <v>40</v>
      </c>
      <c r="G4" s="317"/>
      <c r="H4" s="317"/>
      <c r="I4" s="317"/>
      <c r="J4" s="317"/>
      <c r="K4" s="317"/>
      <c r="L4" s="317"/>
      <c r="N4" s="317" t="s">
        <v>41</v>
      </c>
    </row>
    <row r="5" customFormat="false" ht="26.25" hidden="false" customHeight="false" outlineLevel="0" collapsed="false">
      <c r="B5" s="314" t="s">
        <v>21</v>
      </c>
      <c r="C5" s="314" t="s">
        <v>42</v>
      </c>
      <c r="F5" s="314" t="s">
        <v>43</v>
      </c>
      <c r="G5" s="314"/>
      <c r="H5" s="314" t="s">
        <v>44</v>
      </c>
      <c r="J5" s="314" t="s">
        <v>45</v>
      </c>
      <c r="L5" s="314" t="s">
        <v>40</v>
      </c>
      <c r="N5" s="317"/>
    </row>
    <row r="6" customFormat="false" ht="26.25" hidden="false" customHeight="false" outlineLevel="0" collapsed="false">
      <c r="B6" s="158" t="n">
        <v>1</v>
      </c>
      <c r="C6" s="159" t="s">
        <v>46</v>
      </c>
      <c r="D6" s="430" t="str">
        <f aca="false">C6</f>
        <v>a</v>
      </c>
      <c r="E6" s="158" t="s">
        <v>47</v>
      </c>
      <c r="F6" s="161"/>
      <c r="G6" s="158" t="s">
        <v>48</v>
      </c>
      <c r="H6" s="161"/>
      <c r="I6" s="162" t="s">
        <v>49</v>
      </c>
      <c r="J6" s="161" t="n">
        <v>0</v>
      </c>
      <c r="K6" s="163" t="s">
        <v>4</v>
      </c>
      <c r="L6" s="318" t="str">
        <f aca="false">IF(OR(F6="",H6=""),"",(H6+IF(F6&gt;H6,1,0)-F6-J6)*24)</f>
        <v/>
      </c>
      <c r="N6" s="165"/>
    </row>
    <row r="7" customFormat="false" ht="26.25" hidden="false" customHeight="false" outlineLevel="0" collapsed="false">
      <c r="B7" s="158" t="n">
        <v>2</v>
      </c>
      <c r="C7" s="159" t="s">
        <v>50</v>
      </c>
      <c r="D7" s="430" t="str">
        <f aca="false">C7</f>
        <v>b</v>
      </c>
      <c r="E7" s="158" t="s">
        <v>47</v>
      </c>
      <c r="F7" s="161"/>
      <c r="G7" s="158" t="s">
        <v>48</v>
      </c>
      <c r="H7" s="161"/>
      <c r="I7" s="162" t="s">
        <v>49</v>
      </c>
      <c r="J7" s="161" t="n">
        <v>0</v>
      </c>
      <c r="K7" s="163" t="s">
        <v>4</v>
      </c>
      <c r="L7" s="318" t="str">
        <f aca="false">IF(OR(F7="",H7=""),"",(H7+IF(F7&gt;H7,1,0)-F7-J7)*24)</f>
        <v/>
      </c>
      <c r="N7" s="165"/>
    </row>
    <row r="8" customFormat="false" ht="26.25" hidden="false" customHeight="false" outlineLevel="0" collapsed="false">
      <c r="B8" s="158" t="n">
        <v>3</v>
      </c>
      <c r="C8" s="159" t="s">
        <v>51</v>
      </c>
      <c r="D8" s="430" t="str">
        <f aca="false">C8</f>
        <v>c</v>
      </c>
      <c r="E8" s="158" t="s">
        <v>47</v>
      </c>
      <c r="F8" s="161"/>
      <c r="G8" s="158" t="s">
        <v>48</v>
      </c>
      <c r="H8" s="161"/>
      <c r="I8" s="162" t="s">
        <v>49</v>
      </c>
      <c r="J8" s="161" t="n">
        <v>0</v>
      </c>
      <c r="K8" s="163" t="s">
        <v>4</v>
      </c>
      <c r="L8" s="318" t="str">
        <f aca="false">IF(OR(F8="",H8=""),"",(H8+IF(F8&gt;H8,1,0)-F8-J8)*24)</f>
        <v/>
      </c>
      <c r="N8" s="165"/>
    </row>
    <row r="9" customFormat="false" ht="26.25" hidden="false" customHeight="false" outlineLevel="0" collapsed="false">
      <c r="B9" s="158" t="n">
        <v>4</v>
      </c>
      <c r="C9" s="159" t="s">
        <v>52</v>
      </c>
      <c r="D9" s="430" t="str">
        <f aca="false">C9</f>
        <v>d</v>
      </c>
      <c r="E9" s="158" t="s">
        <v>47</v>
      </c>
      <c r="F9" s="161"/>
      <c r="G9" s="158" t="s">
        <v>48</v>
      </c>
      <c r="H9" s="161"/>
      <c r="I9" s="162" t="s">
        <v>49</v>
      </c>
      <c r="J9" s="161" t="n">
        <v>0</v>
      </c>
      <c r="K9" s="163" t="s">
        <v>4</v>
      </c>
      <c r="L9" s="318" t="str">
        <f aca="false">IF(OR(F9="",H9=""),"",(H9+IF(F9&gt;H9,1,0)-F9-J9)*24)</f>
        <v/>
      </c>
      <c r="N9" s="165"/>
    </row>
    <row r="10" customFormat="false" ht="26.25" hidden="false" customHeight="false" outlineLevel="0" collapsed="false">
      <c r="B10" s="158" t="n">
        <v>5</v>
      </c>
      <c r="C10" s="159" t="s">
        <v>53</v>
      </c>
      <c r="D10" s="430" t="str">
        <f aca="false">C10</f>
        <v>e</v>
      </c>
      <c r="E10" s="158" t="s">
        <v>47</v>
      </c>
      <c r="F10" s="161"/>
      <c r="G10" s="158" t="s">
        <v>48</v>
      </c>
      <c r="H10" s="161"/>
      <c r="I10" s="162" t="s">
        <v>49</v>
      </c>
      <c r="J10" s="161" t="n">
        <v>0</v>
      </c>
      <c r="K10" s="163" t="s">
        <v>4</v>
      </c>
      <c r="L10" s="318" t="str">
        <f aca="false">IF(OR(F10="",H10=""),"",(H10+IF(F10&gt;H10,1,0)-F10-J10)*24)</f>
        <v/>
      </c>
      <c r="N10" s="165"/>
    </row>
    <row r="11" customFormat="false" ht="26.25" hidden="false" customHeight="false" outlineLevel="0" collapsed="false">
      <c r="B11" s="158" t="n">
        <v>6</v>
      </c>
      <c r="C11" s="159" t="s">
        <v>54</v>
      </c>
      <c r="D11" s="430" t="str">
        <f aca="false">C11</f>
        <v>f</v>
      </c>
      <c r="E11" s="158" t="s">
        <v>47</v>
      </c>
      <c r="F11" s="161"/>
      <c r="G11" s="158" t="s">
        <v>48</v>
      </c>
      <c r="H11" s="161"/>
      <c r="I11" s="162" t="s">
        <v>49</v>
      </c>
      <c r="J11" s="161" t="n">
        <v>0</v>
      </c>
      <c r="K11" s="163" t="s">
        <v>4</v>
      </c>
      <c r="L11" s="318" t="str">
        <f aca="false">IF(OR(F11="",H11=""),"",(H11+IF(F11&gt;H11,1,0)-F11-J11)*24)</f>
        <v/>
      </c>
      <c r="N11" s="165"/>
    </row>
    <row r="12" customFormat="false" ht="26.25" hidden="false" customHeight="false" outlineLevel="0" collapsed="false">
      <c r="B12" s="158" t="n">
        <v>7</v>
      </c>
      <c r="C12" s="159" t="s">
        <v>55</v>
      </c>
      <c r="D12" s="430" t="str">
        <f aca="false">C12</f>
        <v>g</v>
      </c>
      <c r="E12" s="158" t="s">
        <v>47</v>
      </c>
      <c r="F12" s="161"/>
      <c r="G12" s="158" t="s">
        <v>48</v>
      </c>
      <c r="H12" s="161"/>
      <c r="I12" s="162" t="s">
        <v>49</v>
      </c>
      <c r="J12" s="161" t="n">
        <v>0</v>
      </c>
      <c r="K12" s="163" t="s">
        <v>4</v>
      </c>
      <c r="L12" s="318" t="str">
        <f aca="false">IF(OR(F12="",H12=""),"",(H12+IF(F12&gt;H12,1,0)-F12-J12)*24)</f>
        <v/>
      </c>
      <c r="N12" s="165"/>
    </row>
    <row r="13" customFormat="false" ht="26.25" hidden="false" customHeight="false" outlineLevel="0" collapsed="false">
      <c r="B13" s="158" t="n">
        <v>8</v>
      </c>
      <c r="C13" s="159" t="s">
        <v>56</v>
      </c>
      <c r="D13" s="430" t="str">
        <f aca="false">C13</f>
        <v>h</v>
      </c>
      <c r="E13" s="158" t="s">
        <v>47</v>
      </c>
      <c r="F13" s="161"/>
      <c r="G13" s="158" t="s">
        <v>48</v>
      </c>
      <c r="H13" s="161"/>
      <c r="I13" s="162" t="s">
        <v>49</v>
      </c>
      <c r="J13" s="161" t="n">
        <v>0</v>
      </c>
      <c r="K13" s="163" t="s">
        <v>4</v>
      </c>
      <c r="L13" s="318" t="str">
        <f aca="false">IF(OR(F13="",H13=""),"",(H13+IF(F13&gt;H13,1,0)-F13-J13)*24)</f>
        <v/>
      </c>
      <c r="N13" s="165"/>
    </row>
    <row r="14" customFormat="false" ht="26.25" hidden="false" customHeight="false" outlineLevel="0" collapsed="false">
      <c r="B14" s="158" t="n">
        <v>9</v>
      </c>
      <c r="C14" s="159" t="s">
        <v>57</v>
      </c>
      <c r="D14" s="430" t="str">
        <f aca="false">C14</f>
        <v>i</v>
      </c>
      <c r="E14" s="158" t="s">
        <v>47</v>
      </c>
      <c r="F14" s="161"/>
      <c r="G14" s="158" t="s">
        <v>48</v>
      </c>
      <c r="H14" s="161"/>
      <c r="I14" s="162" t="s">
        <v>49</v>
      </c>
      <c r="J14" s="161" t="n">
        <v>0</v>
      </c>
      <c r="K14" s="163" t="s">
        <v>4</v>
      </c>
      <c r="L14" s="318" t="str">
        <f aca="false">IF(OR(F14="",H14=""),"",(H14+IF(F14&gt;H14,1,0)-F14-J14)*24)</f>
        <v/>
      </c>
      <c r="N14" s="165"/>
    </row>
    <row r="15" customFormat="false" ht="26.25" hidden="false" customHeight="false" outlineLevel="0" collapsed="false">
      <c r="B15" s="158" t="n">
        <v>10</v>
      </c>
      <c r="C15" s="159" t="s">
        <v>58</v>
      </c>
      <c r="D15" s="430" t="str">
        <f aca="false">C15</f>
        <v>j</v>
      </c>
      <c r="E15" s="158" t="s">
        <v>47</v>
      </c>
      <c r="F15" s="161"/>
      <c r="G15" s="158" t="s">
        <v>48</v>
      </c>
      <c r="H15" s="161"/>
      <c r="I15" s="162" t="s">
        <v>49</v>
      </c>
      <c r="J15" s="161" t="n">
        <v>0</v>
      </c>
      <c r="K15" s="163" t="s">
        <v>4</v>
      </c>
      <c r="L15" s="318" t="str">
        <f aca="false">IF(OR(F15="",H15=""),"",(H15+IF(F15&gt;H15,1,0)-F15-J15)*24)</f>
        <v/>
      </c>
      <c r="N15" s="165"/>
    </row>
    <row r="16" customFormat="false" ht="26.25" hidden="false" customHeight="false" outlineLevel="0" collapsed="false">
      <c r="B16" s="158" t="n">
        <v>11</v>
      </c>
      <c r="C16" s="159" t="s">
        <v>59</v>
      </c>
      <c r="D16" s="430" t="str">
        <f aca="false">C16</f>
        <v>k</v>
      </c>
      <c r="E16" s="158" t="s">
        <v>47</v>
      </c>
      <c r="F16" s="161"/>
      <c r="G16" s="158" t="s">
        <v>48</v>
      </c>
      <c r="H16" s="161"/>
      <c r="I16" s="162" t="s">
        <v>49</v>
      </c>
      <c r="J16" s="161" t="n">
        <v>0</v>
      </c>
      <c r="K16" s="163" t="s">
        <v>4</v>
      </c>
      <c r="L16" s="318" t="str">
        <f aca="false">IF(OR(F16="",H16=""),"",(H16+IF(F16&gt;H16,1,0)-F16-J16)*24)</f>
        <v/>
      </c>
      <c r="N16" s="165"/>
    </row>
    <row r="17" customFormat="false" ht="26.25" hidden="false" customHeight="false" outlineLevel="0" collapsed="false">
      <c r="B17" s="158" t="n">
        <v>12</v>
      </c>
      <c r="C17" s="159" t="s">
        <v>60</v>
      </c>
      <c r="D17" s="430" t="str">
        <f aca="false">C17</f>
        <v>l</v>
      </c>
      <c r="E17" s="158" t="s">
        <v>47</v>
      </c>
      <c r="F17" s="161"/>
      <c r="G17" s="158" t="s">
        <v>48</v>
      </c>
      <c r="H17" s="161"/>
      <c r="I17" s="162" t="s">
        <v>49</v>
      </c>
      <c r="J17" s="161" t="n">
        <v>0</v>
      </c>
      <c r="K17" s="163" t="s">
        <v>4</v>
      </c>
      <c r="L17" s="318" t="str">
        <f aca="false">IF(OR(F17="",H17=""),"",(H17+IF(F17&gt;H17,1,0)-F17-J17)*24)</f>
        <v/>
      </c>
      <c r="N17" s="165"/>
    </row>
    <row r="18" customFormat="false" ht="26.25" hidden="false" customHeight="false" outlineLevel="0" collapsed="false">
      <c r="B18" s="158" t="n">
        <v>13</v>
      </c>
      <c r="C18" s="159" t="s">
        <v>61</v>
      </c>
      <c r="D18" s="430" t="str">
        <f aca="false">C18</f>
        <v>m</v>
      </c>
      <c r="E18" s="158" t="s">
        <v>47</v>
      </c>
      <c r="F18" s="161"/>
      <c r="G18" s="158" t="s">
        <v>48</v>
      </c>
      <c r="H18" s="161"/>
      <c r="I18" s="162" t="s">
        <v>49</v>
      </c>
      <c r="J18" s="161" t="n">
        <v>0</v>
      </c>
      <c r="K18" s="163" t="s">
        <v>4</v>
      </c>
      <c r="L18" s="318" t="str">
        <f aca="false">IF(OR(F18="",H18=""),"",(H18+IF(F18&gt;H18,1,0)-F18-J18)*24)</f>
        <v/>
      </c>
      <c r="N18" s="165"/>
    </row>
    <row r="19" customFormat="false" ht="26.25" hidden="false" customHeight="false" outlineLevel="0" collapsed="false">
      <c r="B19" s="158" t="n">
        <v>14</v>
      </c>
      <c r="C19" s="159" t="s">
        <v>62</v>
      </c>
      <c r="D19" s="430" t="str">
        <f aca="false">C19</f>
        <v>n</v>
      </c>
      <c r="E19" s="158" t="s">
        <v>47</v>
      </c>
      <c r="F19" s="161"/>
      <c r="G19" s="158" t="s">
        <v>48</v>
      </c>
      <c r="H19" s="161"/>
      <c r="I19" s="162" t="s">
        <v>49</v>
      </c>
      <c r="J19" s="161" t="n">
        <v>0</v>
      </c>
      <c r="K19" s="163" t="s">
        <v>4</v>
      </c>
      <c r="L19" s="318" t="str">
        <f aca="false">IF(OR(F19="",H19=""),"",(H19+IF(F19&gt;H19,1,0)-F19-J19)*24)</f>
        <v/>
      </c>
      <c r="N19" s="165"/>
    </row>
    <row r="20" customFormat="false" ht="26.25" hidden="false" customHeight="false" outlineLevel="0" collapsed="false">
      <c r="B20" s="158" t="n">
        <v>15</v>
      </c>
      <c r="C20" s="159" t="s">
        <v>63</v>
      </c>
      <c r="D20" s="430" t="str">
        <f aca="false">C20</f>
        <v>o</v>
      </c>
      <c r="E20" s="158" t="s">
        <v>47</v>
      </c>
      <c r="F20" s="161"/>
      <c r="G20" s="158" t="s">
        <v>48</v>
      </c>
      <c r="H20" s="161"/>
      <c r="I20" s="162" t="s">
        <v>49</v>
      </c>
      <c r="J20" s="161" t="n">
        <v>0</v>
      </c>
      <c r="K20" s="163" t="s">
        <v>4</v>
      </c>
      <c r="L20" s="318" t="str">
        <f aca="false">IF(OR(F20="",H20=""),"",(H20+IF(F20&gt;H20,1,0)-F20-J20)*24)</f>
        <v/>
      </c>
      <c r="N20" s="165"/>
    </row>
    <row r="21" customFormat="false" ht="26.25" hidden="false" customHeight="false" outlineLevel="0" collapsed="false">
      <c r="B21" s="158" t="n">
        <v>16</v>
      </c>
      <c r="C21" s="159" t="s">
        <v>64</v>
      </c>
      <c r="D21" s="430" t="str">
        <f aca="false">C21</f>
        <v>p</v>
      </c>
      <c r="E21" s="158" t="s">
        <v>47</v>
      </c>
      <c r="F21" s="161"/>
      <c r="G21" s="158" t="s">
        <v>48</v>
      </c>
      <c r="H21" s="161"/>
      <c r="I21" s="162" t="s">
        <v>49</v>
      </c>
      <c r="J21" s="161" t="n">
        <v>0</v>
      </c>
      <c r="K21" s="163" t="s">
        <v>4</v>
      </c>
      <c r="L21" s="318" t="str">
        <f aca="false">IF(OR(F21="",H21=""),"",(H21+IF(F21&gt;H21,1,0)-F21-J21)*24)</f>
        <v/>
      </c>
      <c r="N21" s="165"/>
    </row>
    <row r="22" customFormat="false" ht="26.25" hidden="false" customHeight="false" outlineLevel="0" collapsed="false">
      <c r="B22" s="158" t="n">
        <v>17</v>
      </c>
      <c r="C22" s="159" t="s">
        <v>65</v>
      </c>
      <c r="D22" s="430" t="str">
        <f aca="false">C22</f>
        <v>q</v>
      </c>
      <c r="E22" s="158" t="s">
        <v>47</v>
      </c>
      <c r="F22" s="161"/>
      <c r="G22" s="158" t="s">
        <v>48</v>
      </c>
      <c r="H22" s="161"/>
      <c r="I22" s="162" t="s">
        <v>49</v>
      </c>
      <c r="J22" s="161" t="n">
        <v>0</v>
      </c>
      <c r="K22" s="163" t="s">
        <v>4</v>
      </c>
      <c r="L22" s="318" t="str">
        <f aca="false">IF(OR(F22="",H22=""),"",(H22+IF(F22&gt;H22,1,0)-F22-J22)*24)</f>
        <v/>
      </c>
      <c r="N22" s="165"/>
    </row>
    <row r="23" customFormat="false" ht="26.25" hidden="false" customHeight="false" outlineLevel="0" collapsed="false">
      <c r="B23" s="158" t="n">
        <v>18</v>
      </c>
      <c r="C23" s="159" t="s">
        <v>66</v>
      </c>
      <c r="D23" s="430" t="str">
        <f aca="false">C23</f>
        <v>r</v>
      </c>
      <c r="E23" s="158" t="s">
        <v>47</v>
      </c>
      <c r="F23" s="166"/>
      <c r="G23" s="158" t="s">
        <v>48</v>
      </c>
      <c r="H23" s="166"/>
      <c r="I23" s="162" t="s">
        <v>49</v>
      </c>
      <c r="J23" s="166"/>
      <c r="K23" s="163" t="s">
        <v>4</v>
      </c>
      <c r="L23" s="159" t="n">
        <v>1</v>
      </c>
      <c r="N23" s="165"/>
    </row>
    <row r="24" customFormat="false" ht="26.25" hidden="false" customHeight="false" outlineLevel="0" collapsed="false">
      <c r="B24" s="158" t="n">
        <v>19</v>
      </c>
      <c r="C24" s="159" t="s">
        <v>67</v>
      </c>
      <c r="D24" s="430" t="str">
        <f aca="false">C24</f>
        <v>s</v>
      </c>
      <c r="E24" s="158" t="s">
        <v>47</v>
      </c>
      <c r="F24" s="166"/>
      <c r="G24" s="158" t="s">
        <v>48</v>
      </c>
      <c r="H24" s="166"/>
      <c r="I24" s="162" t="s">
        <v>49</v>
      </c>
      <c r="J24" s="166"/>
      <c r="K24" s="163" t="s">
        <v>4</v>
      </c>
      <c r="L24" s="159" t="n">
        <v>2</v>
      </c>
      <c r="N24" s="165"/>
    </row>
    <row r="25" customFormat="false" ht="26.25" hidden="false" customHeight="false" outlineLevel="0" collapsed="false">
      <c r="B25" s="158" t="n">
        <v>20</v>
      </c>
      <c r="C25" s="159" t="s">
        <v>68</v>
      </c>
      <c r="D25" s="430" t="str">
        <f aca="false">C25</f>
        <v>t</v>
      </c>
      <c r="E25" s="158" t="s">
        <v>47</v>
      </c>
      <c r="F25" s="166"/>
      <c r="G25" s="158" t="s">
        <v>48</v>
      </c>
      <c r="H25" s="166"/>
      <c r="I25" s="162" t="s">
        <v>49</v>
      </c>
      <c r="J25" s="166"/>
      <c r="K25" s="163" t="s">
        <v>4</v>
      </c>
      <c r="L25" s="159" t="n">
        <v>3</v>
      </c>
      <c r="N25" s="165"/>
    </row>
    <row r="26" customFormat="false" ht="26.25" hidden="false" customHeight="false" outlineLevel="0" collapsed="false">
      <c r="B26" s="158" t="n">
        <v>21</v>
      </c>
      <c r="C26" s="159" t="s">
        <v>69</v>
      </c>
      <c r="D26" s="430" t="str">
        <f aca="false">C26</f>
        <v>u</v>
      </c>
      <c r="E26" s="158" t="s">
        <v>47</v>
      </c>
      <c r="F26" s="166"/>
      <c r="G26" s="158" t="s">
        <v>48</v>
      </c>
      <c r="H26" s="166"/>
      <c r="I26" s="162" t="s">
        <v>49</v>
      </c>
      <c r="J26" s="166"/>
      <c r="K26" s="163" t="s">
        <v>4</v>
      </c>
      <c r="L26" s="159" t="n">
        <v>4</v>
      </c>
      <c r="N26" s="165"/>
    </row>
    <row r="27" customFormat="false" ht="26.25" hidden="false" customHeight="false" outlineLevel="0" collapsed="false">
      <c r="B27" s="158" t="n">
        <v>22</v>
      </c>
      <c r="C27" s="159" t="s">
        <v>70</v>
      </c>
      <c r="D27" s="430" t="str">
        <f aca="false">C27</f>
        <v>v</v>
      </c>
      <c r="E27" s="158" t="s">
        <v>47</v>
      </c>
      <c r="F27" s="166"/>
      <c r="G27" s="158" t="s">
        <v>48</v>
      </c>
      <c r="H27" s="166"/>
      <c r="I27" s="162" t="s">
        <v>49</v>
      </c>
      <c r="J27" s="166"/>
      <c r="K27" s="163" t="s">
        <v>4</v>
      </c>
      <c r="L27" s="159" t="n">
        <v>5</v>
      </c>
      <c r="N27" s="165"/>
    </row>
    <row r="28" customFormat="false" ht="26.25" hidden="false" customHeight="false" outlineLevel="0" collapsed="false">
      <c r="B28" s="158" t="n">
        <v>23</v>
      </c>
      <c r="C28" s="159" t="s">
        <v>71</v>
      </c>
      <c r="D28" s="430" t="str">
        <f aca="false">C28</f>
        <v>w</v>
      </c>
      <c r="E28" s="158" t="s">
        <v>47</v>
      </c>
      <c r="F28" s="166"/>
      <c r="G28" s="158" t="s">
        <v>48</v>
      </c>
      <c r="H28" s="166"/>
      <c r="I28" s="162" t="s">
        <v>49</v>
      </c>
      <c r="J28" s="166"/>
      <c r="K28" s="163" t="s">
        <v>4</v>
      </c>
      <c r="L28" s="159" t="n">
        <v>6</v>
      </c>
      <c r="N28" s="165"/>
    </row>
    <row r="29" customFormat="false" ht="26.25" hidden="false" customHeight="false" outlineLevel="0" collapsed="false">
      <c r="B29" s="158" t="n">
        <v>24</v>
      </c>
      <c r="C29" s="159" t="s">
        <v>72</v>
      </c>
      <c r="D29" s="430" t="str">
        <f aca="false">C29</f>
        <v>x</v>
      </c>
      <c r="E29" s="158" t="s">
        <v>47</v>
      </c>
      <c r="F29" s="166"/>
      <c r="G29" s="158" t="s">
        <v>48</v>
      </c>
      <c r="H29" s="166"/>
      <c r="I29" s="162" t="s">
        <v>49</v>
      </c>
      <c r="J29" s="166"/>
      <c r="K29" s="163" t="s">
        <v>4</v>
      </c>
      <c r="L29" s="159" t="n">
        <v>7</v>
      </c>
      <c r="N29" s="165"/>
    </row>
    <row r="30" customFormat="false" ht="26.25" hidden="false" customHeight="false" outlineLevel="0" collapsed="false">
      <c r="B30" s="158" t="n">
        <v>25</v>
      </c>
      <c r="C30" s="159" t="s">
        <v>73</v>
      </c>
      <c r="D30" s="430" t="str">
        <f aca="false">C30</f>
        <v>y</v>
      </c>
      <c r="E30" s="158" t="s">
        <v>47</v>
      </c>
      <c r="F30" s="166"/>
      <c r="G30" s="158" t="s">
        <v>48</v>
      </c>
      <c r="H30" s="166"/>
      <c r="I30" s="162" t="s">
        <v>49</v>
      </c>
      <c r="J30" s="166"/>
      <c r="K30" s="163" t="s">
        <v>4</v>
      </c>
      <c r="L30" s="159" t="n">
        <v>8</v>
      </c>
      <c r="N30" s="165"/>
    </row>
    <row r="31" customFormat="false" ht="26.25" hidden="false" customHeight="false" outlineLevel="0" collapsed="false">
      <c r="B31" s="158" t="n">
        <v>26</v>
      </c>
      <c r="C31" s="159" t="s">
        <v>74</v>
      </c>
      <c r="D31" s="430" t="str">
        <f aca="false">C31</f>
        <v>z</v>
      </c>
      <c r="E31" s="158" t="s">
        <v>47</v>
      </c>
      <c r="F31" s="166"/>
      <c r="G31" s="158" t="s">
        <v>48</v>
      </c>
      <c r="H31" s="166"/>
      <c r="I31" s="162" t="s">
        <v>49</v>
      </c>
      <c r="J31" s="166"/>
      <c r="K31" s="163" t="s">
        <v>4</v>
      </c>
      <c r="L31" s="159" t="n">
        <v>1</v>
      </c>
      <c r="N31" s="165"/>
    </row>
    <row r="32" customFormat="false" ht="26.25" hidden="false" customHeight="false" outlineLevel="0" collapsed="false">
      <c r="B32" s="158" t="n">
        <v>27</v>
      </c>
      <c r="C32" s="159" t="s">
        <v>72</v>
      </c>
      <c r="D32" s="430" t="str">
        <f aca="false">C32</f>
        <v>x</v>
      </c>
      <c r="E32" s="158" t="s">
        <v>47</v>
      </c>
      <c r="F32" s="166"/>
      <c r="G32" s="158" t="s">
        <v>48</v>
      </c>
      <c r="H32" s="166"/>
      <c r="I32" s="162" t="s">
        <v>49</v>
      </c>
      <c r="J32" s="166"/>
      <c r="K32" s="163" t="s">
        <v>4</v>
      </c>
      <c r="L32" s="159" t="n">
        <v>2</v>
      </c>
      <c r="N32" s="165"/>
    </row>
    <row r="33" customFormat="false" ht="26.25" hidden="false" customHeight="false" outlineLevel="0" collapsed="false">
      <c r="B33" s="158" t="n">
        <v>28</v>
      </c>
      <c r="C33" s="159" t="s">
        <v>75</v>
      </c>
      <c r="D33" s="430" t="str">
        <f aca="false">C33</f>
        <v>aa</v>
      </c>
      <c r="E33" s="158" t="s">
        <v>47</v>
      </c>
      <c r="F33" s="166"/>
      <c r="G33" s="158" t="s">
        <v>48</v>
      </c>
      <c r="H33" s="166"/>
      <c r="I33" s="162" t="s">
        <v>49</v>
      </c>
      <c r="J33" s="166"/>
      <c r="K33" s="163" t="s">
        <v>4</v>
      </c>
      <c r="L33" s="159" t="n">
        <v>3</v>
      </c>
      <c r="N33" s="165"/>
    </row>
    <row r="34" customFormat="false" ht="26.25" hidden="false" customHeight="false" outlineLevel="0" collapsed="false">
      <c r="B34" s="158" t="n">
        <v>29</v>
      </c>
      <c r="C34" s="159" t="s">
        <v>76</v>
      </c>
      <c r="D34" s="430" t="str">
        <f aca="false">C34</f>
        <v>ab</v>
      </c>
      <c r="E34" s="158" t="s">
        <v>47</v>
      </c>
      <c r="F34" s="166"/>
      <c r="G34" s="158" t="s">
        <v>48</v>
      </c>
      <c r="H34" s="166"/>
      <c r="I34" s="162" t="s">
        <v>49</v>
      </c>
      <c r="J34" s="166"/>
      <c r="K34" s="163" t="s">
        <v>4</v>
      </c>
      <c r="L34" s="159" t="n">
        <v>4</v>
      </c>
      <c r="N34" s="165"/>
    </row>
    <row r="35" customFormat="false" ht="26.25" hidden="false" customHeight="false" outlineLevel="0" collapsed="false">
      <c r="B35" s="158" t="n">
        <v>30</v>
      </c>
      <c r="C35" s="159" t="s">
        <v>77</v>
      </c>
      <c r="D35" s="430" t="str">
        <f aca="false">C35</f>
        <v>ac</v>
      </c>
      <c r="E35" s="158" t="s">
        <v>47</v>
      </c>
      <c r="F35" s="166"/>
      <c r="G35" s="158" t="s">
        <v>48</v>
      </c>
      <c r="H35" s="166"/>
      <c r="I35" s="162" t="s">
        <v>49</v>
      </c>
      <c r="J35" s="166"/>
      <c r="K35" s="163" t="s">
        <v>4</v>
      </c>
      <c r="L35" s="159" t="n">
        <v>5</v>
      </c>
      <c r="N35" s="165"/>
    </row>
    <row r="36" customFormat="false" ht="26.25" hidden="false" customHeight="false" outlineLevel="0" collapsed="false">
      <c r="B36" s="158" t="n">
        <v>31</v>
      </c>
      <c r="C36" s="159" t="s">
        <v>78</v>
      </c>
      <c r="D36" s="430" t="str">
        <f aca="false">C36</f>
        <v>ad</v>
      </c>
      <c r="E36" s="158" t="s">
        <v>47</v>
      </c>
      <c r="F36" s="166"/>
      <c r="G36" s="158" t="s">
        <v>48</v>
      </c>
      <c r="H36" s="166"/>
      <c r="I36" s="162" t="s">
        <v>49</v>
      </c>
      <c r="J36" s="166"/>
      <c r="K36" s="163" t="s">
        <v>4</v>
      </c>
      <c r="L36" s="159" t="n">
        <v>6</v>
      </c>
      <c r="N36" s="165"/>
    </row>
    <row r="37" customFormat="false" ht="26.25" hidden="false" customHeight="false" outlineLevel="0" collapsed="false">
      <c r="B37" s="158" t="n">
        <v>32</v>
      </c>
      <c r="C37" s="159" t="s">
        <v>79</v>
      </c>
      <c r="D37" s="430" t="str">
        <f aca="false">C37</f>
        <v>ae</v>
      </c>
      <c r="E37" s="158" t="s">
        <v>47</v>
      </c>
      <c r="F37" s="166"/>
      <c r="G37" s="158" t="s">
        <v>48</v>
      </c>
      <c r="H37" s="166"/>
      <c r="I37" s="162" t="s">
        <v>49</v>
      </c>
      <c r="J37" s="166"/>
      <c r="K37" s="163" t="s">
        <v>4</v>
      </c>
      <c r="L37" s="159" t="n">
        <v>7</v>
      </c>
      <c r="N37" s="165"/>
    </row>
    <row r="38" customFormat="false" ht="26.25" hidden="false" customHeight="false" outlineLevel="0" collapsed="false">
      <c r="B38" s="158" t="n">
        <v>33</v>
      </c>
      <c r="C38" s="159" t="s">
        <v>80</v>
      </c>
      <c r="D38" s="430" t="str">
        <f aca="false">C38</f>
        <v>af</v>
      </c>
      <c r="E38" s="158" t="s">
        <v>47</v>
      </c>
      <c r="F38" s="166"/>
      <c r="G38" s="158" t="s">
        <v>48</v>
      </c>
      <c r="H38" s="166"/>
      <c r="I38" s="162" t="s">
        <v>49</v>
      </c>
      <c r="J38" s="166"/>
      <c r="K38" s="163" t="s">
        <v>4</v>
      </c>
      <c r="L38" s="159" t="n">
        <v>8</v>
      </c>
      <c r="N38" s="165"/>
    </row>
    <row r="39" customFormat="false" ht="26.25" hidden="false" customHeight="false" outlineLevel="0" collapsed="false">
      <c r="B39" s="158" t="n">
        <v>34</v>
      </c>
      <c r="C39" s="167" t="s">
        <v>81</v>
      </c>
      <c r="D39" s="430"/>
      <c r="E39" s="158" t="s">
        <v>47</v>
      </c>
      <c r="F39" s="161" t="n">
        <v>0.291666666666667</v>
      </c>
      <c r="G39" s="158" t="s">
        <v>48</v>
      </c>
      <c r="H39" s="161" t="n">
        <v>0.395833333333333</v>
      </c>
      <c r="I39" s="162" t="s">
        <v>49</v>
      </c>
      <c r="J39" s="161" t="n">
        <v>0</v>
      </c>
      <c r="K39" s="163" t="s">
        <v>4</v>
      </c>
      <c r="L39" s="318" t="n">
        <f aca="false">IF(OR(F39="",H39=""),"",(H39+IF(F39&gt;H39,1,0)-F39-J39)*24)</f>
        <v>2.5</v>
      </c>
      <c r="N39" s="165"/>
    </row>
    <row r="40" customFormat="false" ht="26.25" hidden="false" customHeight="false" outlineLevel="0" collapsed="false">
      <c r="B40" s="158"/>
      <c r="C40" s="168" t="s">
        <v>82</v>
      </c>
      <c r="D40" s="430"/>
      <c r="E40" s="158" t="s">
        <v>47</v>
      </c>
      <c r="F40" s="161" t="n">
        <v>0.6875</v>
      </c>
      <c r="G40" s="158" t="s">
        <v>48</v>
      </c>
      <c r="H40" s="161" t="n">
        <v>0.833333333333333</v>
      </c>
      <c r="I40" s="162" t="s">
        <v>49</v>
      </c>
      <c r="J40" s="161" t="n">
        <v>0</v>
      </c>
      <c r="K40" s="163" t="s">
        <v>4</v>
      </c>
      <c r="L40" s="318" t="n">
        <f aca="false">IF(OR(F40="",H40=""),"",(H40+IF(F40&gt;H40,1,0)-F40-J40)*24)</f>
        <v>3.5</v>
      </c>
      <c r="N40" s="165"/>
    </row>
    <row r="41" customFormat="false" ht="26.25" hidden="false" customHeight="false" outlineLevel="0" collapsed="false">
      <c r="B41" s="158"/>
      <c r="C41" s="169" t="s">
        <v>82</v>
      </c>
      <c r="D41" s="430" t="str">
        <f aca="false">C39</f>
        <v>ag</v>
      </c>
      <c r="E41" s="158" t="s">
        <v>47</v>
      </c>
      <c r="F41" s="161" t="s">
        <v>82</v>
      </c>
      <c r="G41" s="158" t="s">
        <v>48</v>
      </c>
      <c r="H41" s="161" t="s">
        <v>82</v>
      </c>
      <c r="I41" s="162" t="s">
        <v>49</v>
      </c>
      <c r="J41" s="161" t="s">
        <v>82</v>
      </c>
      <c r="K41" s="163" t="s">
        <v>4</v>
      </c>
      <c r="L41" s="318" t="n">
        <f aca="false">IF(OR(L39="",L40=""),"",L39+L40)</f>
        <v>6</v>
      </c>
      <c r="N41" s="165" t="s">
        <v>83</v>
      </c>
    </row>
    <row r="42" customFormat="false" ht="26.25" hidden="false" customHeight="false" outlineLevel="0" collapsed="false">
      <c r="B42" s="158"/>
      <c r="C42" s="167" t="s">
        <v>84</v>
      </c>
      <c r="D42" s="430"/>
      <c r="E42" s="158" t="s">
        <v>47</v>
      </c>
      <c r="F42" s="161"/>
      <c r="G42" s="158" t="s">
        <v>48</v>
      </c>
      <c r="H42" s="161"/>
      <c r="I42" s="162" t="s">
        <v>49</v>
      </c>
      <c r="J42" s="161" t="n">
        <v>0</v>
      </c>
      <c r="K42" s="163" t="s">
        <v>4</v>
      </c>
      <c r="L42" s="318" t="str">
        <f aca="false">IF(OR(F42="",H42=""),"",(H42+IF(F42&gt;H42,1,0)-F42-J42)*24)</f>
        <v/>
      </c>
      <c r="N42" s="165"/>
    </row>
    <row r="43" customFormat="false" ht="26.25" hidden="false" customHeight="false" outlineLevel="0" collapsed="false">
      <c r="B43" s="158" t="n">
        <v>35</v>
      </c>
      <c r="C43" s="168" t="s">
        <v>82</v>
      </c>
      <c r="D43" s="430"/>
      <c r="E43" s="158" t="s">
        <v>47</v>
      </c>
      <c r="F43" s="161"/>
      <c r="G43" s="158" t="s">
        <v>48</v>
      </c>
      <c r="H43" s="161"/>
      <c r="I43" s="162" t="s">
        <v>49</v>
      </c>
      <c r="J43" s="161" t="n">
        <v>0</v>
      </c>
      <c r="K43" s="163" t="s">
        <v>4</v>
      </c>
      <c r="L43" s="318" t="str">
        <f aca="false">IF(OR(F43="",H43=""),"",(H43+IF(F43&gt;H43,1,0)-F43-J43)*24)</f>
        <v/>
      </c>
      <c r="N43" s="165"/>
    </row>
    <row r="44" customFormat="false" ht="26.25" hidden="false" customHeight="false" outlineLevel="0" collapsed="false">
      <c r="B44" s="158"/>
      <c r="C44" s="169" t="s">
        <v>82</v>
      </c>
      <c r="D44" s="430" t="str">
        <f aca="false">C42</f>
        <v>ah</v>
      </c>
      <c r="E44" s="158" t="s">
        <v>47</v>
      </c>
      <c r="F44" s="161" t="s">
        <v>82</v>
      </c>
      <c r="G44" s="158" t="s">
        <v>48</v>
      </c>
      <c r="H44" s="161" t="s">
        <v>82</v>
      </c>
      <c r="I44" s="162" t="s">
        <v>49</v>
      </c>
      <c r="J44" s="161" t="s">
        <v>82</v>
      </c>
      <c r="K44" s="163" t="s">
        <v>4</v>
      </c>
      <c r="L44" s="318" t="str">
        <f aca="false">IF(OR(L42="",L43=""),"",L42+L43)</f>
        <v/>
      </c>
      <c r="N44" s="165" t="s">
        <v>83</v>
      </c>
    </row>
    <row r="45" customFormat="false" ht="26.25" hidden="false" customHeight="false" outlineLevel="0" collapsed="false">
      <c r="B45" s="158"/>
      <c r="C45" s="167" t="s">
        <v>85</v>
      </c>
      <c r="D45" s="430"/>
      <c r="E45" s="158" t="s">
        <v>47</v>
      </c>
      <c r="F45" s="161"/>
      <c r="G45" s="158" t="s">
        <v>48</v>
      </c>
      <c r="H45" s="161"/>
      <c r="I45" s="162" t="s">
        <v>49</v>
      </c>
      <c r="J45" s="161" t="n">
        <v>0</v>
      </c>
      <c r="K45" s="163" t="s">
        <v>4</v>
      </c>
      <c r="L45" s="318" t="str">
        <f aca="false">IF(OR(F45="",H45=""),"",(H45+IF(F45&gt;H45,1,0)-F45-J45)*24)</f>
        <v/>
      </c>
      <c r="N45" s="165"/>
    </row>
    <row r="46" customFormat="false" ht="26.25" hidden="false" customHeight="false" outlineLevel="0" collapsed="false">
      <c r="B46" s="158" t="n">
        <v>36</v>
      </c>
      <c r="C46" s="168" t="s">
        <v>82</v>
      </c>
      <c r="D46" s="430"/>
      <c r="E46" s="158" t="s">
        <v>47</v>
      </c>
      <c r="F46" s="161"/>
      <c r="G46" s="158" t="s">
        <v>48</v>
      </c>
      <c r="H46" s="161"/>
      <c r="I46" s="162" t="s">
        <v>49</v>
      </c>
      <c r="J46" s="161" t="n">
        <v>0</v>
      </c>
      <c r="K46" s="163" t="s">
        <v>4</v>
      </c>
      <c r="L46" s="318" t="str">
        <f aca="false">IF(OR(F46="",H46=""),"",(H46+IF(F46&gt;H46,1,0)-F46-J46)*24)</f>
        <v/>
      </c>
      <c r="N46" s="165"/>
    </row>
    <row r="47" customFormat="false" ht="26.25" hidden="false" customHeight="false" outlineLevel="0" collapsed="false">
      <c r="B47" s="158"/>
      <c r="C47" s="169" t="s">
        <v>82</v>
      </c>
      <c r="D47" s="430" t="str">
        <f aca="false">C45</f>
        <v>ai</v>
      </c>
      <c r="E47" s="158" t="s">
        <v>47</v>
      </c>
      <c r="F47" s="161" t="s">
        <v>82</v>
      </c>
      <c r="G47" s="158" t="s">
        <v>48</v>
      </c>
      <c r="H47" s="161" t="s">
        <v>82</v>
      </c>
      <c r="I47" s="162" t="s">
        <v>49</v>
      </c>
      <c r="J47" s="161" t="s">
        <v>82</v>
      </c>
      <c r="K47" s="163" t="s">
        <v>4</v>
      </c>
      <c r="L47" s="318" t="str">
        <f aca="false">IF(OR(L45="",L46=""),"",L45+L46)</f>
        <v/>
      </c>
      <c r="N47" s="165" t="s">
        <v>83</v>
      </c>
    </row>
    <row r="49" customFormat="false" ht="26.25" hidden="false" customHeight="false" outlineLevel="0" collapsed="false">
      <c r="C49" s="316" t="s">
        <v>214</v>
      </c>
      <c r="D49" s="316"/>
    </row>
    <row r="50" customFormat="false" ht="26.25" hidden="false" customHeight="false" outlineLevel="0" collapsed="false">
      <c r="C50" s="316" t="s">
        <v>215</v>
      </c>
      <c r="D50" s="316"/>
    </row>
    <row r="51" customFormat="false" ht="26.25" hidden="false" customHeight="false" outlineLevel="0" collapsed="false">
      <c r="C51" s="316" t="s">
        <v>90</v>
      </c>
      <c r="D51" s="316"/>
    </row>
    <row r="52" customFormat="false" ht="26.25" hidden="false" customHeight="false" outlineLevel="0" collapsed="false">
      <c r="C52" s="316" t="s">
        <v>91</v>
      </c>
      <c r="D52" s="316"/>
    </row>
  </sheetData>
  <sheetProtection sheet="true" insertRows="false" deleteRows="false"/>
  <mergeCells count="2">
    <mergeCell ref="F4:L4"/>
    <mergeCell ref="N4:N5"/>
  </mergeCells>
  <printOptions headings="false" gridLines="false" gridLinesSet="true" horizontalCentered="true" verticalCentered="false"/>
  <pageMargins left="0.708333333333333" right="0.708333333333333" top="0.551388888888889" bottom="0.35416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B120"/>
  <sheetViews>
    <sheetView showFormulas="false" showGridLines="true" showRowColHeaders="true" showZeros="true" rightToLeft="false" tabSelected="false" showOutlineSymbols="true" defaultGridColor="true" view="pageBreakPreview" topLeftCell="P1" colorId="64" zoomScale="100" zoomScaleNormal="100" zoomScalePageLayoutView="100" workbookViewId="0">
      <selection pane="topLeft" activeCell="A1" activeCellId="0" sqref="A1"/>
    </sheetView>
  </sheetViews>
  <sheetFormatPr defaultColWidth="8.9921875" defaultRowHeight="18" zeroHeight="false" outlineLevelRow="0" outlineLevelCol="0"/>
  <cols>
    <col collapsed="false" customWidth="true" hidden="false" outlineLevel="0" max="1" min="1" style="170" width="1.4"/>
    <col collapsed="false" customWidth="false" hidden="false" outlineLevel="0" max="3" min="2" style="170" width="9"/>
    <col collapsed="false" customWidth="true" hidden="false" outlineLevel="0" max="4" min="4" style="170" width="40.6"/>
    <col collapsed="false" customWidth="false" hidden="false" outlineLevel="0" max="1024" min="5" style="170" width="9"/>
  </cols>
  <sheetData>
    <row r="1" customFormat="false" ht="18" hidden="false" customHeight="false" outlineLevel="0" collapsed="false">
      <c r="B1" s="170" t="s">
        <v>92</v>
      </c>
      <c r="D1" s="171"/>
      <c r="E1" s="171"/>
      <c r="F1" s="171"/>
    </row>
    <row r="2" s="172" customFormat="true" ht="20.25" hidden="false" customHeight="true" outlineLevel="0" collapsed="false">
      <c r="B2" s="173" t="s">
        <v>327</v>
      </c>
      <c r="C2" s="173"/>
      <c r="D2" s="171"/>
      <c r="E2" s="171"/>
      <c r="F2" s="171"/>
    </row>
    <row r="3" s="172" customFormat="true" ht="20.25" hidden="false" customHeight="true" outlineLevel="0" collapsed="false">
      <c r="B3" s="173"/>
      <c r="C3" s="173"/>
      <c r="D3" s="171"/>
      <c r="E3" s="171"/>
      <c r="F3" s="171"/>
    </row>
    <row r="4" s="172" customFormat="true" ht="20.25" hidden="false" customHeight="true" outlineLevel="0" collapsed="false">
      <c r="B4" s="175"/>
      <c r="C4" s="171" t="s">
        <v>94</v>
      </c>
      <c r="D4" s="171"/>
      <c r="F4" s="176" t="s">
        <v>95</v>
      </c>
      <c r="G4" s="176"/>
      <c r="H4" s="176"/>
      <c r="I4" s="176"/>
      <c r="J4" s="176"/>
      <c r="K4" s="176"/>
    </row>
    <row r="5" s="172" customFormat="true" ht="20.25" hidden="false" customHeight="true" outlineLevel="0" collapsed="false">
      <c r="B5" s="177"/>
      <c r="C5" s="171" t="s">
        <v>96</v>
      </c>
      <c r="D5" s="171"/>
      <c r="F5" s="176"/>
      <c r="G5" s="176"/>
      <c r="H5" s="176"/>
      <c r="I5" s="176"/>
      <c r="J5" s="176"/>
      <c r="K5" s="176"/>
    </row>
    <row r="6" s="172" customFormat="true" ht="20.25" hidden="false" customHeight="true" outlineLevel="0" collapsed="false">
      <c r="B6" s="178" t="s">
        <v>97</v>
      </c>
      <c r="C6" s="171"/>
      <c r="D6" s="171"/>
      <c r="E6" s="322"/>
      <c r="F6" s="171"/>
    </row>
    <row r="7" s="172" customFormat="true" ht="20.25" hidden="false" customHeight="true" outlineLevel="0" collapsed="false">
      <c r="B7" s="173"/>
      <c r="C7" s="173"/>
      <c r="D7" s="171"/>
      <c r="E7" s="322"/>
      <c r="F7" s="171"/>
    </row>
    <row r="8" s="172" customFormat="true" ht="20.25" hidden="false" customHeight="true" outlineLevel="0" collapsed="false">
      <c r="B8" s="171" t="s">
        <v>98</v>
      </c>
      <c r="C8" s="173"/>
      <c r="D8" s="171"/>
      <c r="E8" s="322"/>
      <c r="F8" s="171"/>
    </row>
    <row r="9" s="172" customFormat="true" ht="20.25" hidden="false" customHeight="true" outlineLevel="0" collapsed="false">
      <c r="B9" s="173"/>
      <c r="C9" s="173"/>
      <c r="D9" s="171"/>
      <c r="E9" s="171"/>
      <c r="F9" s="171"/>
    </row>
    <row r="10" s="172" customFormat="true" ht="20.25" hidden="false" customHeight="true" outlineLevel="0" collapsed="false">
      <c r="B10" s="171" t="s">
        <v>99</v>
      </c>
      <c r="C10" s="173"/>
      <c r="D10" s="171"/>
      <c r="E10" s="171"/>
      <c r="F10" s="171"/>
    </row>
    <row r="11" s="172" customFormat="true" ht="20.25" hidden="false" customHeight="true" outlineLevel="0" collapsed="false">
      <c r="B11" s="171"/>
      <c r="C11" s="173"/>
      <c r="D11" s="171"/>
    </row>
    <row r="12" s="172" customFormat="true" ht="20.25" hidden="false" customHeight="true" outlineLevel="0" collapsed="false">
      <c r="B12" s="171" t="s">
        <v>100</v>
      </c>
      <c r="C12" s="173"/>
      <c r="D12" s="171"/>
    </row>
    <row r="13" s="172" customFormat="true" ht="20.25" hidden="false" customHeight="true" outlineLevel="0" collapsed="false">
      <c r="B13" s="171"/>
      <c r="C13" s="173"/>
      <c r="D13" s="171"/>
    </row>
    <row r="14" s="172" customFormat="true" ht="20.25" hidden="false" customHeight="true" outlineLevel="0" collapsed="false">
      <c r="B14" s="171" t="s">
        <v>101</v>
      </c>
      <c r="C14" s="173"/>
      <c r="D14" s="171"/>
    </row>
    <row r="15" s="172" customFormat="true" ht="20.25" hidden="false" customHeight="true" outlineLevel="0" collapsed="false">
      <c r="B15" s="171"/>
      <c r="C15" s="173"/>
      <c r="D15" s="171"/>
    </row>
    <row r="16" s="172" customFormat="true" ht="20.25" hidden="false" customHeight="true" outlineLevel="0" collapsed="false">
      <c r="B16" s="171" t="s">
        <v>319</v>
      </c>
      <c r="C16" s="173"/>
      <c r="D16" s="171"/>
    </row>
    <row r="17" s="172" customFormat="true" ht="20.25" hidden="false" customHeight="true" outlineLevel="0" collapsed="false">
      <c r="B17" s="171" t="s">
        <v>320</v>
      </c>
      <c r="C17" s="173"/>
      <c r="D17" s="171"/>
    </row>
    <row r="18" s="172" customFormat="true" ht="20.25" hidden="false" customHeight="true" outlineLevel="0" collapsed="false">
      <c r="B18" s="171"/>
      <c r="C18" s="173"/>
      <c r="D18" s="171"/>
    </row>
    <row r="19" s="172" customFormat="true" ht="20.25" hidden="false" customHeight="true" outlineLevel="0" collapsed="false">
      <c r="B19" s="171" t="s">
        <v>328</v>
      </c>
      <c r="C19" s="173"/>
      <c r="D19" s="171"/>
    </row>
    <row r="20" s="172" customFormat="true" ht="20.25" hidden="false" customHeight="true" outlineLevel="0" collapsed="false">
      <c r="B20" s="171" t="s">
        <v>329</v>
      </c>
      <c r="C20" s="173"/>
      <c r="D20" s="171"/>
    </row>
    <row r="21" s="172" customFormat="true" ht="20.25" hidden="false" customHeight="true" outlineLevel="0" collapsed="false">
      <c r="B21" s="171" t="s">
        <v>330</v>
      </c>
      <c r="C21" s="173"/>
      <c r="D21" s="171"/>
    </row>
    <row r="22" s="172" customFormat="true" ht="20.25" hidden="false" customHeight="true" outlineLevel="0" collapsed="false">
      <c r="B22" s="171"/>
      <c r="C22" s="173"/>
      <c r="D22" s="171"/>
    </row>
    <row r="23" s="172" customFormat="true" ht="20.25" hidden="false" customHeight="true" outlineLevel="0" collapsed="false">
      <c r="B23" s="171" t="s">
        <v>331</v>
      </c>
      <c r="C23" s="173"/>
      <c r="D23" s="171"/>
    </row>
    <row r="24" s="172" customFormat="true" ht="20.25" hidden="false" customHeight="true" outlineLevel="0" collapsed="false">
      <c r="B24" s="171" t="s">
        <v>332</v>
      </c>
      <c r="C24" s="173"/>
      <c r="D24" s="171"/>
    </row>
    <row r="25" s="172" customFormat="true" ht="20.25" hidden="false" customHeight="true" outlineLevel="0" collapsed="false">
      <c r="B25" s="171" t="s">
        <v>333</v>
      </c>
      <c r="C25" s="173"/>
      <c r="D25" s="171"/>
    </row>
    <row r="26" s="172" customFormat="true" ht="20.25" hidden="false" customHeight="true" outlineLevel="0" collapsed="false">
      <c r="B26" s="171" t="s">
        <v>334</v>
      </c>
      <c r="C26" s="173"/>
      <c r="D26" s="171"/>
    </row>
    <row r="27" s="172" customFormat="true" ht="20.25" hidden="false" customHeight="true" outlineLevel="0" collapsed="false">
      <c r="B27" s="171"/>
      <c r="C27" s="171"/>
      <c r="D27" s="171"/>
    </row>
    <row r="28" s="172" customFormat="true" ht="17.25" hidden="false" customHeight="true" outlineLevel="0" collapsed="false">
      <c r="B28" s="171" t="s">
        <v>335</v>
      </c>
      <c r="C28" s="171"/>
      <c r="D28" s="171"/>
    </row>
    <row r="29" s="172" customFormat="true" ht="17.25" hidden="false" customHeight="true" outlineLevel="0" collapsed="false">
      <c r="B29" s="171" t="s">
        <v>103</v>
      </c>
      <c r="C29" s="171"/>
      <c r="D29" s="171"/>
    </row>
    <row r="30" s="172" customFormat="true" ht="17.25" hidden="false" customHeight="true" outlineLevel="0" collapsed="false">
      <c r="B30" s="171"/>
      <c r="C30" s="171"/>
      <c r="D30" s="171"/>
    </row>
    <row r="31" s="172" customFormat="true" ht="17.25" hidden="false" customHeight="true" outlineLevel="0" collapsed="false">
      <c r="B31" s="171"/>
      <c r="C31" s="180" t="s">
        <v>21</v>
      </c>
      <c r="D31" s="180" t="s">
        <v>104</v>
      </c>
    </row>
    <row r="32" s="172" customFormat="true" ht="17.25" hidden="false" customHeight="true" outlineLevel="0" collapsed="false">
      <c r="B32" s="171"/>
      <c r="C32" s="180" t="n">
        <v>1</v>
      </c>
      <c r="D32" s="181" t="s">
        <v>105</v>
      </c>
    </row>
    <row r="33" s="172" customFormat="true" ht="17.25" hidden="false" customHeight="true" outlineLevel="0" collapsed="false">
      <c r="B33" s="171"/>
      <c r="C33" s="180" t="n">
        <v>2</v>
      </c>
      <c r="D33" s="181" t="s">
        <v>321</v>
      </c>
    </row>
    <row r="34" s="172" customFormat="true" ht="17.25" hidden="false" customHeight="true" outlineLevel="0" collapsed="false">
      <c r="B34" s="171"/>
      <c r="C34" s="180" t="n">
        <v>3</v>
      </c>
      <c r="D34" s="181" t="s">
        <v>153</v>
      </c>
    </row>
    <row r="35" s="172" customFormat="true" ht="17.25" hidden="false" customHeight="true" outlineLevel="0" collapsed="false">
      <c r="B35" s="171"/>
      <c r="C35" s="180" t="n">
        <v>4</v>
      </c>
      <c r="D35" s="181" t="s">
        <v>154</v>
      </c>
    </row>
    <row r="36" s="172" customFormat="true" ht="17.25" hidden="false" customHeight="true" outlineLevel="0" collapsed="false">
      <c r="B36" s="171"/>
      <c r="C36" s="180" t="n">
        <v>5</v>
      </c>
      <c r="D36" s="181" t="s">
        <v>155</v>
      </c>
    </row>
    <row r="37" s="172" customFormat="true" ht="17.25" hidden="false" customHeight="true" outlineLevel="0" collapsed="false">
      <c r="B37" s="171"/>
      <c r="C37" s="180" t="n">
        <v>6</v>
      </c>
      <c r="D37" s="181" t="s">
        <v>322</v>
      </c>
    </row>
    <row r="38" s="172" customFormat="true" ht="17.25" hidden="false" customHeight="true" outlineLevel="0" collapsed="false">
      <c r="B38" s="171"/>
      <c r="C38" s="180" t="n">
        <v>7</v>
      </c>
      <c r="D38" s="181" t="s">
        <v>159</v>
      </c>
    </row>
    <row r="39" s="172" customFormat="true" ht="17.25" hidden="false" customHeight="true" outlineLevel="0" collapsed="false">
      <c r="B39" s="171"/>
      <c r="C39" s="180" t="n">
        <v>8</v>
      </c>
      <c r="D39" s="181" t="s">
        <v>223</v>
      </c>
    </row>
    <row r="40" s="172" customFormat="true" ht="17.25" hidden="false" customHeight="true" outlineLevel="0" collapsed="false">
      <c r="B40" s="171"/>
      <c r="C40" s="322"/>
      <c r="D40" s="171"/>
    </row>
    <row r="41" s="172" customFormat="true" ht="17.25" hidden="false" customHeight="true" outlineLevel="0" collapsed="false">
      <c r="B41" s="171" t="s">
        <v>259</v>
      </c>
      <c r="C41" s="171"/>
      <c r="D41" s="171"/>
    </row>
    <row r="42" s="172" customFormat="true" ht="17.25" hidden="false" customHeight="true" outlineLevel="0" collapsed="false">
      <c r="B42" s="171" t="s">
        <v>110</v>
      </c>
      <c r="C42" s="171"/>
      <c r="D42" s="171"/>
    </row>
    <row r="43" s="172" customFormat="true" ht="17.25" hidden="false" customHeight="true" outlineLevel="0" collapsed="false">
      <c r="B43" s="171"/>
      <c r="C43" s="171"/>
      <c r="D43" s="171"/>
      <c r="G43" s="182"/>
      <c r="H43" s="182"/>
      <c r="J43" s="182"/>
      <c r="K43" s="182"/>
      <c r="L43" s="182"/>
      <c r="M43" s="182"/>
      <c r="N43" s="182"/>
      <c r="O43" s="182"/>
      <c r="R43" s="182"/>
      <c r="S43" s="182"/>
      <c r="T43" s="182"/>
      <c r="W43" s="182"/>
      <c r="X43" s="182"/>
      <c r="Y43" s="182"/>
    </row>
    <row r="44" s="172" customFormat="true" ht="17.25" hidden="false" customHeight="true" outlineLevel="0" collapsed="false">
      <c r="B44" s="171"/>
      <c r="C44" s="180" t="s">
        <v>42</v>
      </c>
      <c r="D44" s="180" t="s">
        <v>111</v>
      </c>
      <c r="G44" s="182"/>
      <c r="H44" s="182"/>
      <c r="J44" s="182"/>
      <c r="K44" s="182"/>
      <c r="L44" s="182"/>
      <c r="M44" s="182"/>
      <c r="N44" s="182"/>
      <c r="O44" s="182"/>
      <c r="R44" s="182"/>
      <c r="S44" s="182"/>
      <c r="T44" s="182"/>
      <c r="W44" s="182"/>
      <c r="X44" s="182"/>
      <c r="Y44" s="182"/>
    </row>
    <row r="45" s="172" customFormat="true" ht="17.25" hidden="false" customHeight="true" outlineLevel="0" collapsed="false">
      <c r="B45" s="171"/>
      <c r="C45" s="180" t="s">
        <v>112</v>
      </c>
      <c r="D45" s="181" t="s">
        <v>113</v>
      </c>
      <c r="G45" s="182"/>
      <c r="H45" s="182"/>
      <c r="J45" s="182"/>
      <c r="K45" s="182"/>
      <c r="L45" s="182"/>
      <c r="M45" s="182"/>
      <c r="N45" s="182"/>
      <c r="O45" s="182"/>
      <c r="R45" s="182"/>
      <c r="S45" s="182"/>
      <c r="T45" s="182"/>
      <c r="W45" s="182"/>
      <c r="X45" s="182"/>
      <c r="Y45" s="182"/>
    </row>
    <row r="46" s="172" customFormat="true" ht="17.25" hidden="false" customHeight="true" outlineLevel="0" collapsed="false">
      <c r="B46" s="171"/>
      <c r="C46" s="180" t="s">
        <v>114</v>
      </c>
      <c r="D46" s="181" t="s">
        <v>115</v>
      </c>
      <c r="G46" s="182"/>
      <c r="H46" s="182"/>
      <c r="J46" s="182"/>
      <c r="K46" s="182"/>
      <c r="L46" s="182"/>
      <c r="M46" s="182"/>
      <c r="N46" s="182"/>
      <c r="O46" s="182"/>
      <c r="R46" s="182"/>
      <c r="S46" s="182"/>
      <c r="T46" s="182"/>
      <c r="W46" s="182"/>
      <c r="X46" s="182"/>
      <c r="Y46" s="182"/>
    </row>
    <row r="47" s="172" customFormat="true" ht="17.25" hidden="false" customHeight="true" outlineLevel="0" collapsed="false">
      <c r="B47" s="171"/>
      <c r="C47" s="180" t="s">
        <v>116</v>
      </c>
      <c r="D47" s="181" t="s">
        <v>117</v>
      </c>
      <c r="G47" s="182"/>
      <c r="H47" s="182"/>
      <c r="J47" s="182"/>
      <c r="K47" s="182"/>
      <c r="L47" s="182"/>
      <c r="M47" s="182"/>
      <c r="N47" s="182"/>
      <c r="O47" s="182"/>
      <c r="R47" s="182"/>
      <c r="S47" s="182"/>
      <c r="T47" s="182"/>
      <c r="W47" s="182"/>
      <c r="X47" s="182"/>
      <c r="Y47" s="182"/>
    </row>
    <row r="48" s="172" customFormat="true" ht="17.25" hidden="false" customHeight="true" outlineLevel="0" collapsed="false">
      <c r="B48" s="171"/>
      <c r="C48" s="180" t="s">
        <v>118</v>
      </c>
      <c r="D48" s="181" t="s">
        <v>119</v>
      </c>
      <c r="G48" s="182"/>
      <c r="H48" s="182"/>
      <c r="J48" s="182"/>
      <c r="K48" s="182"/>
      <c r="L48" s="182"/>
      <c r="M48" s="182"/>
      <c r="N48" s="182"/>
      <c r="O48" s="182"/>
      <c r="R48" s="182"/>
      <c r="S48" s="182"/>
      <c r="T48" s="182"/>
      <c r="W48" s="182"/>
      <c r="X48" s="182"/>
      <c r="Y48" s="182"/>
    </row>
    <row r="49" s="172" customFormat="true" ht="17.25" hidden="false" customHeight="true" outlineLevel="0" collapsed="false">
      <c r="B49" s="171"/>
      <c r="C49" s="171"/>
      <c r="D49" s="171"/>
      <c r="G49" s="182"/>
      <c r="H49" s="182"/>
      <c r="J49" s="182"/>
      <c r="K49" s="182"/>
      <c r="L49" s="182"/>
      <c r="M49" s="182"/>
      <c r="N49" s="182"/>
      <c r="O49" s="182"/>
      <c r="R49" s="182"/>
      <c r="S49" s="182"/>
      <c r="T49" s="182"/>
      <c r="W49" s="182"/>
      <c r="X49" s="182"/>
      <c r="Y49" s="182"/>
    </row>
    <row r="50" s="172" customFormat="true" ht="17.25" hidden="false" customHeight="true" outlineLevel="0" collapsed="false">
      <c r="B50" s="171"/>
      <c r="C50" s="183" t="s">
        <v>120</v>
      </c>
      <c r="D50" s="171"/>
      <c r="G50" s="182"/>
      <c r="H50" s="182"/>
      <c r="J50" s="182"/>
      <c r="K50" s="182"/>
      <c r="L50" s="182"/>
      <c r="M50" s="182"/>
      <c r="N50" s="182"/>
      <c r="O50" s="182"/>
      <c r="R50" s="182"/>
      <c r="S50" s="182"/>
      <c r="T50" s="182"/>
      <c r="W50" s="182"/>
      <c r="X50" s="182"/>
      <c r="Y50" s="182"/>
    </row>
    <row r="51" s="172" customFormat="true" ht="17.25" hidden="false" customHeight="true" outlineLevel="0" collapsed="false">
      <c r="C51" s="171" t="s">
        <v>121</v>
      </c>
      <c r="F51" s="183"/>
      <c r="G51" s="182"/>
      <c r="H51" s="182"/>
      <c r="J51" s="182"/>
      <c r="K51" s="182"/>
      <c r="L51" s="182"/>
      <c r="M51" s="182"/>
      <c r="N51" s="182"/>
      <c r="O51" s="182"/>
      <c r="R51" s="182"/>
      <c r="S51" s="182"/>
      <c r="T51" s="182"/>
      <c r="W51" s="182"/>
      <c r="X51" s="182"/>
      <c r="Y51" s="182"/>
    </row>
    <row r="52" s="172" customFormat="true" ht="17.25" hidden="false" customHeight="true" outlineLevel="0" collapsed="false">
      <c r="C52" s="171" t="s">
        <v>122</v>
      </c>
      <c r="F52" s="171"/>
      <c r="G52" s="182"/>
      <c r="H52" s="182"/>
      <c r="J52" s="182"/>
      <c r="K52" s="182"/>
      <c r="L52" s="182"/>
      <c r="M52" s="182"/>
      <c r="N52" s="182"/>
      <c r="O52" s="182"/>
      <c r="R52" s="182"/>
      <c r="S52" s="182"/>
      <c r="T52" s="182"/>
      <c r="W52" s="182"/>
      <c r="X52" s="182"/>
      <c r="Y52" s="182"/>
    </row>
    <row r="53" s="172" customFormat="true" ht="17.25" hidden="false" customHeight="true" outlineLevel="0" collapsed="false">
      <c r="B53" s="171"/>
      <c r="C53" s="171"/>
      <c r="D53" s="171"/>
      <c r="E53" s="183"/>
      <c r="F53" s="182"/>
      <c r="G53" s="182"/>
      <c r="H53" s="182"/>
      <c r="J53" s="182"/>
      <c r="K53" s="182"/>
      <c r="L53" s="182"/>
      <c r="M53" s="182"/>
      <c r="N53" s="182"/>
      <c r="O53" s="182"/>
      <c r="R53" s="182"/>
      <c r="S53" s="182"/>
      <c r="T53" s="182"/>
      <c r="W53" s="182"/>
      <c r="X53" s="182"/>
      <c r="Y53" s="182"/>
    </row>
    <row r="54" s="172" customFormat="true" ht="17.25" hidden="false" customHeight="true" outlineLevel="0" collapsed="false">
      <c r="B54" s="171" t="s">
        <v>336</v>
      </c>
      <c r="C54" s="171"/>
      <c r="D54" s="171"/>
    </row>
    <row r="55" s="172" customFormat="true" ht="17.25" hidden="false" customHeight="true" outlineLevel="0" collapsed="false">
      <c r="B55" s="171" t="s">
        <v>124</v>
      </c>
      <c r="C55" s="171"/>
      <c r="D55" s="171"/>
    </row>
    <row r="56" s="172" customFormat="true" ht="17.25" hidden="false" customHeight="true" outlineLevel="0" collapsed="false">
      <c r="B56" s="323" t="s">
        <v>125</v>
      </c>
      <c r="E56" s="182"/>
      <c r="F56" s="182"/>
      <c r="G56" s="182"/>
      <c r="H56" s="182"/>
      <c r="I56" s="182"/>
      <c r="J56" s="182"/>
      <c r="K56" s="182"/>
      <c r="L56" s="182"/>
      <c r="M56" s="182"/>
      <c r="N56" s="182"/>
      <c r="O56" s="182"/>
      <c r="P56" s="182"/>
      <c r="Q56" s="182"/>
      <c r="R56" s="182"/>
      <c r="S56" s="182"/>
      <c r="T56" s="182"/>
      <c r="U56" s="182"/>
      <c r="Y56" s="182"/>
      <c r="Z56" s="182"/>
      <c r="AA56" s="182"/>
      <c r="AB56" s="182"/>
      <c r="AD56" s="182"/>
      <c r="AE56" s="182"/>
      <c r="AF56" s="182"/>
      <c r="AG56" s="182"/>
      <c r="AH56" s="182"/>
      <c r="AI56" s="324"/>
      <c r="AJ56" s="182"/>
      <c r="AK56" s="182"/>
      <c r="AL56" s="182"/>
      <c r="AM56" s="182"/>
      <c r="AN56" s="182"/>
      <c r="AO56" s="182"/>
      <c r="AP56" s="182"/>
      <c r="AQ56" s="182"/>
      <c r="AR56" s="182"/>
      <c r="AS56" s="182"/>
      <c r="AT56" s="182"/>
      <c r="AU56" s="182"/>
      <c r="AV56" s="182"/>
      <c r="AW56" s="182"/>
      <c r="AX56" s="182"/>
      <c r="AY56" s="324"/>
    </row>
    <row r="57" s="172" customFormat="true" ht="17.25" hidden="false" customHeight="true" outlineLevel="0" collapsed="false">
      <c r="B57" s="323" t="s">
        <v>337</v>
      </c>
      <c r="E57" s="182"/>
      <c r="F57" s="182"/>
      <c r="G57" s="182"/>
      <c r="H57" s="182"/>
      <c r="I57" s="182"/>
      <c r="J57" s="182"/>
      <c r="K57" s="182"/>
      <c r="L57" s="182"/>
      <c r="M57" s="182"/>
      <c r="N57" s="182"/>
      <c r="O57" s="182"/>
      <c r="P57" s="182"/>
      <c r="Q57" s="182"/>
      <c r="R57" s="182"/>
      <c r="S57" s="182"/>
      <c r="T57" s="182"/>
      <c r="U57" s="182"/>
      <c r="Y57" s="182"/>
      <c r="Z57" s="182"/>
      <c r="AA57" s="182"/>
      <c r="AB57" s="182"/>
      <c r="AD57" s="182"/>
      <c r="AE57" s="182"/>
      <c r="AF57" s="182"/>
      <c r="AG57" s="182"/>
      <c r="AH57" s="182"/>
      <c r="AI57" s="324"/>
      <c r="AJ57" s="182"/>
      <c r="AK57" s="182"/>
      <c r="AL57" s="182"/>
      <c r="AM57" s="182"/>
      <c r="AN57" s="182"/>
      <c r="AO57" s="182"/>
      <c r="AP57" s="182"/>
      <c r="AQ57" s="182"/>
      <c r="AR57" s="182"/>
      <c r="AS57" s="182"/>
      <c r="AT57" s="182"/>
      <c r="AU57" s="182"/>
      <c r="AV57" s="182"/>
      <c r="AW57" s="182"/>
      <c r="AX57" s="182"/>
      <c r="AY57" s="324"/>
    </row>
    <row r="58" s="172" customFormat="true" ht="17.25" hidden="false" customHeight="true" outlineLevel="0" collapsed="false"/>
    <row r="59" s="172" customFormat="true" ht="17.25" hidden="false" customHeight="true" outlineLevel="0" collapsed="false">
      <c r="B59" s="171" t="s">
        <v>261</v>
      </c>
      <c r="C59" s="171"/>
    </row>
    <row r="60" s="172" customFormat="true" ht="17.25" hidden="false" customHeight="true" outlineLevel="0" collapsed="false">
      <c r="B60" s="171"/>
      <c r="C60" s="171"/>
    </row>
    <row r="61" s="172" customFormat="true" ht="17.25" hidden="false" customHeight="true" outlineLevel="0" collapsed="false">
      <c r="B61" s="171" t="s">
        <v>262</v>
      </c>
      <c r="C61" s="171"/>
    </row>
    <row r="62" s="172" customFormat="true" ht="17.25" hidden="false" customHeight="true" outlineLevel="0" collapsed="false">
      <c r="B62" s="171" t="s">
        <v>128</v>
      </c>
      <c r="C62" s="171"/>
    </row>
    <row r="63" s="172" customFormat="true" ht="17.25" hidden="false" customHeight="true" outlineLevel="0" collapsed="false">
      <c r="B63" s="171"/>
      <c r="C63" s="171"/>
    </row>
    <row r="64" s="172" customFormat="true" ht="17.25" hidden="false" customHeight="true" outlineLevel="0" collapsed="false">
      <c r="B64" s="171" t="s">
        <v>263</v>
      </c>
      <c r="C64" s="171"/>
    </row>
    <row r="65" s="172" customFormat="true" ht="17.25" hidden="false" customHeight="true" outlineLevel="0" collapsed="false">
      <c r="B65" s="171" t="s">
        <v>130</v>
      </c>
      <c r="C65" s="171"/>
    </row>
    <row r="66" s="172" customFormat="true" ht="17.25" hidden="false" customHeight="true" outlineLevel="0" collapsed="false">
      <c r="B66" s="171"/>
      <c r="C66" s="171"/>
    </row>
    <row r="67" s="172" customFormat="true" ht="17.25" hidden="false" customHeight="true" outlineLevel="0" collapsed="false">
      <c r="B67" s="171" t="s">
        <v>264</v>
      </c>
      <c r="C67" s="171"/>
      <c r="D67" s="171"/>
    </row>
    <row r="68" s="172" customFormat="true" ht="17.25" hidden="false" customHeight="true" outlineLevel="0" collapsed="false">
      <c r="B68" s="171"/>
      <c r="C68" s="171"/>
      <c r="D68" s="171"/>
    </row>
    <row r="69" s="172" customFormat="true" ht="17.25" hidden="false" customHeight="true" outlineLevel="0" collapsed="false">
      <c r="B69" s="172" t="s">
        <v>265</v>
      </c>
      <c r="D69" s="171"/>
    </row>
    <row r="70" s="172" customFormat="true" ht="17.25" hidden="false" customHeight="true" outlineLevel="0" collapsed="false">
      <c r="B70" s="172" t="s">
        <v>133</v>
      </c>
      <c r="D70" s="171"/>
    </row>
    <row r="71" s="172" customFormat="true" ht="17.25" hidden="false" customHeight="true" outlineLevel="0" collapsed="false">
      <c r="B71" s="172" t="s">
        <v>134</v>
      </c>
    </row>
    <row r="72" s="172" customFormat="true" ht="17.25" hidden="false" customHeight="true" outlineLevel="0" collapsed="false"/>
    <row r="73" s="172" customFormat="true" ht="17.25" hidden="false" customHeight="true" outlineLevel="0" collapsed="false">
      <c r="B73" s="172" t="s">
        <v>338</v>
      </c>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25"/>
      <c r="AN73" s="325"/>
      <c r="AO73" s="325"/>
      <c r="AP73" s="325"/>
      <c r="AQ73" s="325"/>
      <c r="AR73" s="325"/>
      <c r="AS73" s="325"/>
      <c r="AT73" s="325"/>
      <c r="AU73" s="325"/>
      <c r="AV73" s="325"/>
      <c r="AW73" s="325"/>
      <c r="AX73" s="325"/>
    </row>
    <row r="74" s="172" customFormat="true" ht="17.25" hidden="false" customHeight="true" outlineLevel="0" collapsed="false">
      <c r="B74" s="496" t="s">
        <v>309</v>
      </c>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25"/>
      <c r="AM74" s="325"/>
      <c r="AN74" s="325"/>
      <c r="AO74" s="325"/>
      <c r="AP74" s="325"/>
      <c r="AQ74" s="325"/>
      <c r="AR74" s="325"/>
      <c r="AS74" s="325"/>
      <c r="AT74" s="325"/>
      <c r="AU74" s="325"/>
      <c r="AV74" s="325"/>
      <c r="AW74" s="325"/>
      <c r="AX74" s="325"/>
      <c r="AY74" s="325"/>
      <c r="AZ74" s="325"/>
      <c r="BA74" s="325"/>
      <c r="BB74" s="325"/>
    </row>
    <row r="75" customFormat="false" ht="18.75" hidden="false" customHeight="true" outlineLevel="0" collapsed="false">
      <c r="B75" s="497" t="s">
        <v>310</v>
      </c>
    </row>
    <row r="76" customFormat="false" ht="18.75" hidden="false" customHeight="true" outlineLevel="0" collapsed="false">
      <c r="B76" s="496" t="s">
        <v>311</v>
      </c>
    </row>
    <row r="77" customFormat="false" ht="18.75" hidden="false" customHeight="true" outlineLevel="0" collapsed="false">
      <c r="B77" s="497" t="s">
        <v>312</v>
      </c>
    </row>
    <row r="78" customFormat="false" ht="18.75" hidden="false" customHeight="true" outlineLevel="0" collapsed="false">
      <c r="B78" s="496" t="s">
        <v>313</v>
      </c>
    </row>
    <row r="79" customFormat="false" ht="18.75" hidden="false" customHeight="true" outlineLevel="0" collapsed="false">
      <c r="B79" s="496" t="s">
        <v>314</v>
      </c>
    </row>
    <row r="80" customFormat="false" ht="18.75" hidden="false" customHeight="true" outlineLevel="0" collapsed="false">
      <c r="B80" s="496" t="s">
        <v>315</v>
      </c>
    </row>
    <row r="81" customFormat="false" ht="18.75" hidden="false" customHeight="true" outlineLevel="0" collapsed="false"/>
    <row r="82" customFormat="false" ht="18.75" hidden="false" customHeight="true" outlineLevel="0" collapsed="false"/>
    <row r="83" customFormat="false" ht="18.75" hidden="false" customHeight="true" outlineLevel="0" collapsed="false"/>
    <row r="84" customFormat="false" ht="18.75" hidden="false" customHeight="true" outlineLevel="0" collapsed="false"/>
    <row r="85" customFormat="false" ht="18.75" hidden="false" customHeight="true" outlineLevel="0" collapsed="false"/>
    <row r="86" customFormat="false" ht="18.75" hidden="false" customHeight="true" outlineLevel="0" collapsed="false"/>
    <row r="87" customFormat="false" ht="18.75" hidden="false" customHeight="true" outlineLevel="0" collapsed="false"/>
    <row r="88" customFormat="false" ht="18.75" hidden="false" customHeight="true" outlineLevel="0" collapsed="false"/>
    <row r="89" customFormat="false" ht="18.75" hidden="false" customHeight="true" outlineLevel="0" collapsed="false"/>
    <row r="90" customFormat="false" ht="18.75" hidden="false" customHeight="true" outlineLevel="0" collapsed="false"/>
    <row r="91" customFormat="false" ht="18.75" hidden="false" customHeight="true" outlineLevel="0" collapsed="false"/>
    <row r="92" customFormat="false" ht="18.75" hidden="false" customHeight="true" outlineLevel="0" collapsed="false"/>
    <row r="93" customFormat="false" ht="18.75" hidden="false" customHeight="true" outlineLevel="0" collapsed="false"/>
    <row r="94" customFormat="false" ht="18.75" hidden="false" customHeight="true" outlineLevel="0" collapsed="false"/>
    <row r="95" customFormat="false" ht="18.75" hidden="false" customHeight="true" outlineLevel="0" collapsed="false"/>
    <row r="96" customFormat="false" ht="18.75" hidden="false" customHeight="true" outlineLevel="0" collapsed="false"/>
    <row r="97" customFormat="false" ht="18.75" hidden="false" customHeight="true" outlineLevel="0" collapsed="false"/>
    <row r="98" customFormat="false" ht="18.75" hidden="false" customHeight="true" outlineLevel="0" collapsed="false"/>
    <row r="99" customFormat="false" ht="18.75" hidden="false" customHeight="true" outlineLevel="0" collapsed="false"/>
    <row r="100" customFormat="false" ht="18.75" hidden="false" customHeight="true" outlineLevel="0" collapsed="false"/>
    <row r="101" customFormat="false" ht="18.75" hidden="false" customHeight="true" outlineLevel="0" collapsed="false"/>
    <row r="102" customFormat="false" ht="18.75" hidden="false" customHeight="true" outlineLevel="0" collapsed="false"/>
    <row r="103" customFormat="false" ht="18.75" hidden="false" customHeight="true" outlineLevel="0" collapsed="false"/>
    <row r="104" customFormat="false" ht="18.75" hidden="false" customHeight="true" outlineLevel="0" collapsed="false"/>
    <row r="105" customFormat="false" ht="18.75" hidden="false" customHeight="true" outlineLevel="0" collapsed="false"/>
    <row r="106" customFormat="false" ht="18.75" hidden="false" customHeight="true" outlineLevel="0" collapsed="false"/>
    <row r="107" customFormat="false" ht="18.75" hidden="false" customHeight="true" outlineLevel="0" collapsed="false"/>
    <row r="108" customFormat="false" ht="18.75" hidden="false" customHeight="true" outlineLevel="0" collapsed="false"/>
    <row r="109" customFormat="false" ht="18.75" hidden="false" customHeight="true" outlineLevel="0" collapsed="false"/>
    <row r="110" customFormat="false" ht="18.75" hidden="false" customHeight="true" outlineLevel="0" collapsed="false"/>
    <row r="111" customFormat="false" ht="18.75" hidden="false" customHeight="true" outlineLevel="0" collapsed="false"/>
    <row r="112" customFormat="false" ht="18.75" hidden="false" customHeight="true" outlineLevel="0" collapsed="false"/>
    <row r="113" customFormat="false" ht="18.75" hidden="false" customHeight="true" outlineLevel="0" collapsed="false"/>
    <row r="114" customFormat="false" ht="18.75" hidden="false" customHeight="true" outlineLevel="0" collapsed="false"/>
    <row r="115" customFormat="false" ht="18.75" hidden="false" customHeight="true" outlineLevel="0" collapsed="false"/>
    <row r="116" customFormat="false" ht="18.75" hidden="false" customHeight="true" outlineLevel="0" collapsed="false"/>
    <row r="117" customFormat="false" ht="18.75" hidden="false" customHeight="true" outlineLevel="0" collapsed="false"/>
    <row r="118" customFormat="false" ht="18.75" hidden="false" customHeight="true" outlineLevel="0" collapsed="false"/>
    <row r="119" customFormat="false" ht="18.75" hidden="false" customHeight="true" outlineLevel="0" collapsed="false"/>
    <row r="120" customFormat="false" ht="18.75" hidden="false" customHeight="true" outlineLevel="0" collapsed="false"/>
  </sheetData>
  <mergeCells count="1">
    <mergeCell ref="F4:K5"/>
  </mergeCells>
  <printOptions headings="false" gridLines="false" gridLinesSet="true" horizontalCentered="false" verticalCentered="false"/>
  <pageMargins left="0.708333333333333" right="0.708333333333333" top="0.747916666666667" bottom="0.35416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O122"/>
  <sheetViews>
    <sheetView showFormulas="false" showGridLines="false" showRowColHeaders="true" showZeros="true" rightToLeft="false" tabSelected="false" showOutlineSymbols="true" defaultGridColor="true" view="pageBreakPreview" topLeftCell="A10" colorId="64" zoomScale="100" zoomScaleNormal="55" zoomScalePageLayoutView="100" workbookViewId="0">
      <selection pane="topLeft" activeCell="A10" activeCellId="0" sqref="A10"/>
    </sheetView>
  </sheetViews>
  <sheetFormatPr defaultColWidth="4.50390625" defaultRowHeight="14.25" zeroHeight="false" outlineLevelRow="0" outlineLevelCol="0"/>
  <cols>
    <col collapsed="false" customWidth="true" hidden="false" outlineLevel="0" max="1" min="1" style="1" width="0.89"/>
    <col collapsed="false" customWidth="true" hidden="false" outlineLevel="0" max="2" min="2" style="1" width="5.68"/>
    <col collapsed="false" customWidth="true" hidden="false" outlineLevel="0" max="4" min="3" style="1" width="8.11"/>
    <col collapsed="false" customWidth="true" hidden="true" outlineLevel="0" max="8" min="5" style="1" width="3.2"/>
    <col collapsed="false" customWidth="true" hidden="false" outlineLevel="0" max="10" min="9" style="1" width="3.2"/>
    <col collapsed="false" customWidth="true" hidden="false" outlineLevel="0" max="62" min="11" style="1" width="5.68"/>
    <col collapsed="false" customWidth="true" hidden="false" outlineLevel="0" max="63" min="63" style="1" width="1.1"/>
    <col collapsed="false" customWidth="false" hidden="false" outlineLevel="0" max="1024" min="64" style="1" width="4.5"/>
  </cols>
  <sheetData>
    <row r="1" s="2" customFormat="true" ht="20.25" hidden="false" customHeight="true" outlineLevel="0" collapsed="false">
      <c r="C1" s="3" t="s">
        <v>0</v>
      </c>
      <c r="D1" s="3"/>
      <c r="E1" s="3"/>
      <c r="F1" s="3"/>
      <c r="G1" s="3"/>
      <c r="H1" s="3"/>
      <c r="I1" s="3"/>
      <c r="J1" s="3"/>
      <c r="M1" s="4" t="s">
        <v>1</v>
      </c>
      <c r="P1" s="3"/>
      <c r="Q1" s="3"/>
      <c r="R1" s="3"/>
      <c r="S1" s="3"/>
      <c r="T1" s="3"/>
      <c r="U1" s="3"/>
      <c r="V1" s="3"/>
      <c r="W1" s="3"/>
      <c r="AS1" s="5" t="s">
        <v>2</v>
      </c>
      <c r="AT1" s="6" t="s">
        <v>339</v>
      </c>
      <c r="AU1" s="6"/>
      <c r="AV1" s="6"/>
      <c r="AW1" s="6"/>
      <c r="AX1" s="6"/>
      <c r="AY1" s="6"/>
      <c r="AZ1" s="6"/>
      <c r="BA1" s="6"/>
      <c r="BB1" s="6"/>
      <c r="BC1" s="6"/>
      <c r="BD1" s="6"/>
      <c r="BE1" s="6"/>
      <c r="BF1" s="6"/>
      <c r="BG1" s="6"/>
      <c r="BH1" s="6"/>
      <c r="BI1" s="6"/>
      <c r="BJ1" s="5" t="s">
        <v>4</v>
      </c>
    </row>
    <row r="2" s="7" customFormat="true" ht="20.25" hidden="false" customHeight="true" outlineLevel="0" collapsed="false">
      <c r="J2" s="4"/>
      <c r="M2" s="4"/>
      <c r="N2" s="4"/>
      <c r="P2" s="5"/>
      <c r="Q2" s="5"/>
      <c r="R2" s="5"/>
      <c r="S2" s="5"/>
      <c r="T2" s="5"/>
      <c r="U2" s="5"/>
      <c r="V2" s="5"/>
      <c r="W2" s="5"/>
      <c r="AB2" s="5" t="s">
        <v>5</v>
      </c>
      <c r="AC2" s="8" t="n">
        <v>6</v>
      </c>
      <c r="AD2" s="8"/>
      <c r="AE2" s="5" t="s">
        <v>6</v>
      </c>
      <c r="AF2" s="9" t="n">
        <f aca="false">IF(AC2=0,"",YEAR(DATE(2018+AC2,1,1)))</f>
        <v>2024</v>
      </c>
      <c r="AG2" s="9"/>
      <c r="AH2" s="7" t="s">
        <v>7</v>
      </c>
      <c r="AI2" s="7" t="s">
        <v>8</v>
      </c>
      <c r="AJ2" s="8" t="n">
        <v>4</v>
      </c>
      <c r="AK2" s="8"/>
      <c r="AL2" s="7" t="s">
        <v>9</v>
      </c>
      <c r="AS2" s="5" t="s">
        <v>10</v>
      </c>
      <c r="AT2" s="8" t="s">
        <v>11</v>
      </c>
      <c r="AU2" s="8"/>
      <c r="AV2" s="8"/>
      <c r="AW2" s="8"/>
      <c r="AX2" s="8"/>
      <c r="AY2" s="8"/>
      <c r="AZ2" s="8"/>
      <c r="BA2" s="8"/>
      <c r="BB2" s="8"/>
      <c r="BC2" s="8"/>
      <c r="BD2" s="8"/>
      <c r="BE2" s="8"/>
      <c r="BF2" s="8"/>
      <c r="BG2" s="8"/>
      <c r="BH2" s="8"/>
      <c r="BI2" s="8"/>
      <c r="BJ2" s="5" t="s">
        <v>4</v>
      </c>
      <c r="BK2" s="5"/>
      <c r="BL2" s="5"/>
      <c r="BM2" s="5"/>
    </row>
    <row r="3" s="7" customFormat="true" ht="20.25" hidden="false" customHeight="true" outlineLevel="0" collapsed="false">
      <c r="J3" s="4"/>
      <c r="M3" s="4"/>
      <c r="O3" s="5"/>
      <c r="P3" s="5"/>
      <c r="Q3" s="5"/>
      <c r="R3" s="5"/>
      <c r="S3" s="5"/>
      <c r="T3" s="5"/>
      <c r="U3" s="5"/>
      <c r="AC3" s="12"/>
      <c r="AD3" s="12"/>
      <c r="AE3" s="12"/>
      <c r="AF3" s="13"/>
      <c r="AG3" s="12"/>
      <c r="BD3" s="191" t="s">
        <v>12</v>
      </c>
      <c r="BE3" s="15" t="s">
        <v>13</v>
      </c>
      <c r="BF3" s="15"/>
      <c r="BG3" s="15"/>
      <c r="BH3" s="15"/>
      <c r="BI3" s="5"/>
    </row>
    <row r="4" s="7" customFormat="true" ht="20.25" hidden="false" customHeight="true" outlineLevel="0" collapsed="false">
      <c r="J4" s="4"/>
      <c r="M4" s="4"/>
      <c r="O4" s="5"/>
      <c r="P4" s="5"/>
      <c r="Q4" s="5"/>
      <c r="R4" s="5"/>
      <c r="S4" s="5"/>
      <c r="T4" s="5"/>
      <c r="U4" s="5"/>
      <c r="AC4" s="12"/>
      <c r="AD4" s="12"/>
      <c r="AE4" s="12"/>
      <c r="AF4" s="13"/>
      <c r="AG4" s="12"/>
      <c r="BD4" s="191" t="s">
        <v>14</v>
      </c>
      <c r="BE4" s="15" t="s">
        <v>15</v>
      </c>
      <c r="BF4" s="15"/>
      <c r="BG4" s="15"/>
      <c r="BH4" s="15"/>
      <c r="BI4" s="5"/>
    </row>
    <row r="5" s="7" customFormat="true" ht="9" hidden="false" customHeight="true" outlineLevel="0" collapsed="false">
      <c r="J5" s="4"/>
      <c r="M5" s="4"/>
      <c r="O5" s="5"/>
      <c r="P5" s="5"/>
      <c r="Q5" s="5"/>
      <c r="R5" s="5"/>
      <c r="S5" s="5"/>
      <c r="T5" s="5"/>
      <c r="U5" s="5"/>
      <c r="AC5" s="192"/>
      <c r="AD5" s="192"/>
      <c r="AJ5" s="2"/>
      <c r="AK5" s="2"/>
      <c r="AL5" s="2"/>
      <c r="AM5" s="2"/>
      <c r="AN5" s="2"/>
      <c r="AO5" s="2"/>
      <c r="AP5" s="2"/>
      <c r="AQ5" s="2"/>
      <c r="AR5" s="2"/>
      <c r="AS5" s="2"/>
      <c r="AT5" s="2"/>
      <c r="AU5" s="2"/>
      <c r="AV5" s="2"/>
      <c r="AW5" s="2"/>
      <c r="AX5" s="2"/>
      <c r="AY5" s="2"/>
      <c r="AZ5" s="2"/>
      <c r="BA5" s="2"/>
      <c r="BB5" s="2"/>
      <c r="BC5" s="2"/>
      <c r="BD5" s="2"/>
      <c r="BE5" s="2"/>
      <c r="BF5" s="2"/>
      <c r="BG5" s="2"/>
      <c r="BH5" s="24"/>
      <c r="BI5" s="24"/>
    </row>
    <row r="6" s="7" customFormat="true" ht="21" hidden="false" customHeight="true" outlineLevel="0" collapsed="false">
      <c r="B6" s="3"/>
      <c r="C6" s="2"/>
      <c r="D6" s="2"/>
      <c r="E6" s="2"/>
      <c r="F6" s="2"/>
      <c r="G6" s="2"/>
      <c r="H6" s="2"/>
      <c r="I6" s="2"/>
      <c r="J6" s="2"/>
      <c r="K6" s="195"/>
      <c r="L6" s="195"/>
      <c r="M6" s="195"/>
      <c r="N6" s="194"/>
      <c r="O6" s="195"/>
      <c r="P6" s="195"/>
      <c r="Q6" s="195"/>
      <c r="AJ6" s="2"/>
      <c r="AK6" s="2"/>
      <c r="AL6" s="2"/>
      <c r="AM6" s="2"/>
      <c r="AN6" s="2"/>
      <c r="AO6" s="2" t="s">
        <v>16</v>
      </c>
      <c r="AP6" s="2"/>
      <c r="AQ6" s="2"/>
      <c r="AR6" s="2"/>
      <c r="AS6" s="2"/>
      <c r="AT6" s="2"/>
      <c r="AU6" s="2"/>
      <c r="AW6" s="191"/>
      <c r="AX6" s="191"/>
      <c r="AY6" s="30"/>
      <c r="AZ6" s="2"/>
      <c r="BA6" s="31" t="n">
        <v>40</v>
      </c>
      <c r="BB6" s="31"/>
      <c r="BC6" s="30" t="s">
        <v>17</v>
      </c>
      <c r="BD6" s="2"/>
      <c r="BE6" s="31" t="n">
        <v>160</v>
      </c>
      <c r="BF6" s="31"/>
      <c r="BG6" s="30" t="s">
        <v>18</v>
      </c>
      <c r="BH6" s="2"/>
      <c r="BI6" s="24"/>
    </row>
    <row r="7" s="7" customFormat="true" ht="5.25" hidden="false" customHeight="true" outlineLevel="0" collapsed="false">
      <c r="B7" s="3"/>
      <c r="C7" s="193"/>
      <c r="D7" s="193"/>
      <c r="E7" s="193"/>
      <c r="F7" s="193"/>
      <c r="G7" s="193"/>
      <c r="H7" s="193"/>
      <c r="I7" s="193"/>
      <c r="J7" s="195"/>
      <c r="K7" s="195"/>
      <c r="L7" s="195"/>
      <c r="M7" s="194"/>
      <c r="N7" s="195"/>
      <c r="O7" s="195"/>
      <c r="P7" s="195"/>
      <c r="Q7" s="195"/>
      <c r="AJ7" s="2"/>
      <c r="AK7" s="2"/>
      <c r="AL7" s="2"/>
      <c r="AM7" s="2"/>
      <c r="AN7" s="2"/>
      <c r="AO7" s="2"/>
      <c r="AP7" s="2"/>
      <c r="AQ7" s="2"/>
      <c r="AR7" s="2"/>
      <c r="AS7" s="2"/>
      <c r="AT7" s="2"/>
      <c r="AU7" s="2"/>
      <c r="AV7" s="2"/>
      <c r="AW7" s="2"/>
      <c r="AX7" s="2"/>
      <c r="AY7" s="2"/>
      <c r="AZ7" s="2"/>
      <c r="BA7" s="2"/>
      <c r="BB7" s="2"/>
      <c r="BC7" s="2"/>
      <c r="BD7" s="2"/>
      <c r="BE7" s="2"/>
      <c r="BF7" s="2"/>
      <c r="BG7" s="2"/>
      <c r="BH7" s="24"/>
      <c r="BI7" s="24"/>
    </row>
    <row r="8" s="7" customFormat="true" ht="21" hidden="false" customHeight="true" outlineLevel="0" collapsed="false">
      <c r="B8" s="198"/>
      <c r="C8" s="194"/>
      <c r="D8" s="194"/>
      <c r="E8" s="194"/>
      <c r="F8" s="194"/>
      <c r="G8" s="194"/>
      <c r="H8" s="194"/>
      <c r="I8" s="194"/>
      <c r="J8" s="195"/>
      <c r="K8" s="195"/>
      <c r="L8" s="195"/>
      <c r="M8" s="194"/>
      <c r="N8" s="195"/>
      <c r="O8" s="195"/>
      <c r="P8" s="195"/>
      <c r="Q8" s="195"/>
      <c r="AJ8" s="200"/>
      <c r="AK8" s="200"/>
      <c r="AL8" s="200"/>
      <c r="AM8" s="2"/>
      <c r="AN8" s="24"/>
      <c r="AO8" s="199"/>
      <c r="AP8" s="199"/>
      <c r="AQ8" s="3"/>
      <c r="AR8" s="191"/>
      <c r="AS8" s="191"/>
      <c r="AT8" s="191"/>
      <c r="AU8" s="201"/>
      <c r="AV8" s="201"/>
      <c r="AW8" s="2"/>
      <c r="AX8" s="191"/>
      <c r="AY8" s="191"/>
      <c r="AZ8" s="194"/>
      <c r="BA8" s="2"/>
      <c r="BB8" s="2" t="s">
        <v>19</v>
      </c>
      <c r="BC8" s="2"/>
      <c r="BD8" s="2"/>
      <c r="BE8" s="203" t="n">
        <f aca="false">DAY(EOMONTH(DATE(AF2,AJ2,1),0))</f>
        <v>30</v>
      </c>
      <c r="BF8" s="203"/>
      <c r="BG8" s="2" t="s">
        <v>20</v>
      </c>
      <c r="BH8" s="2"/>
      <c r="BI8" s="2"/>
      <c r="BM8" s="5"/>
      <c r="BN8" s="5"/>
      <c r="BO8" s="5"/>
    </row>
    <row r="9" customFormat="false" ht="5.25" hidden="false" customHeight="true" outlineLevel="0" collapsed="false">
      <c r="C9" s="42"/>
      <c r="D9" s="42"/>
      <c r="E9" s="42"/>
      <c r="F9" s="42"/>
      <c r="G9" s="42"/>
      <c r="H9" s="42"/>
      <c r="I9" s="42"/>
      <c r="J9" s="42"/>
      <c r="AC9" s="42"/>
      <c r="AT9" s="42"/>
      <c r="BK9" s="43"/>
      <c r="BL9" s="43"/>
      <c r="BM9" s="43"/>
    </row>
    <row r="10" customFormat="false" ht="21" hidden="false" customHeight="true" outlineLevel="0" collapsed="false">
      <c r="B10" s="44" t="s">
        <v>21</v>
      </c>
      <c r="C10" s="45" t="s">
        <v>22</v>
      </c>
      <c r="D10" s="45"/>
      <c r="E10" s="46"/>
      <c r="F10" s="47"/>
      <c r="G10" s="46"/>
      <c r="H10" s="47"/>
      <c r="I10" s="48" t="s">
        <v>23</v>
      </c>
      <c r="J10" s="48"/>
      <c r="K10" s="49" t="s">
        <v>24</v>
      </c>
      <c r="L10" s="49"/>
      <c r="M10" s="49"/>
      <c r="N10" s="49"/>
      <c r="O10" s="49" t="s">
        <v>25</v>
      </c>
      <c r="P10" s="49"/>
      <c r="Q10" s="49"/>
      <c r="R10" s="49"/>
      <c r="S10" s="49"/>
      <c r="T10" s="50"/>
      <c r="U10" s="50"/>
      <c r="V10" s="51"/>
      <c r="W10" s="52" t="s">
        <v>26</v>
      </c>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3" t="str">
        <f aca="false">IF(BE3="４週","(9)1～4週目の勤務時間数合計","(10)1か月の勤務時間数　合計")</f>
        <v>(9)1～4週目の勤務時間数合計</v>
      </c>
      <c r="BC10" s="53"/>
      <c r="BD10" s="54" t="s">
        <v>27</v>
      </c>
      <c r="BE10" s="54"/>
      <c r="BF10" s="55" t="s">
        <v>28</v>
      </c>
      <c r="BG10" s="55"/>
      <c r="BH10" s="55"/>
      <c r="BI10" s="55"/>
      <c r="BJ10" s="55"/>
    </row>
    <row r="11" customFormat="false" ht="20.25" hidden="false" customHeight="true" outlineLevel="0" collapsed="false">
      <c r="B11" s="44"/>
      <c r="C11" s="45"/>
      <c r="D11" s="45"/>
      <c r="E11" s="56"/>
      <c r="F11" s="57"/>
      <c r="G11" s="56"/>
      <c r="H11" s="57"/>
      <c r="I11" s="48"/>
      <c r="J11" s="48"/>
      <c r="K11" s="49"/>
      <c r="L11" s="49"/>
      <c r="M11" s="49"/>
      <c r="N11" s="49"/>
      <c r="O11" s="49"/>
      <c r="P11" s="49"/>
      <c r="Q11" s="49"/>
      <c r="R11" s="49"/>
      <c r="S11" s="49"/>
      <c r="T11" s="438"/>
      <c r="U11" s="438"/>
      <c r="V11" s="59"/>
      <c r="W11" s="60" t="s">
        <v>29</v>
      </c>
      <c r="X11" s="60"/>
      <c r="Y11" s="60"/>
      <c r="Z11" s="60"/>
      <c r="AA11" s="60"/>
      <c r="AB11" s="60"/>
      <c r="AC11" s="60"/>
      <c r="AD11" s="61" t="s">
        <v>30</v>
      </c>
      <c r="AE11" s="61"/>
      <c r="AF11" s="61"/>
      <c r="AG11" s="61"/>
      <c r="AH11" s="61"/>
      <c r="AI11" s="61"/>
      <c r="AJ11" s="61"/>
      <c r="AK11" s="61" t="s">
        <v>31</v>
      </c>
      <c r="AL11" s="61"/>
      <c r="AM11" s="61"/>
      <c r="AN11" s="61"/>
      <c r="AO11" s="61"/>
      <c r="AP11" s="61"/>
      <c r="AQ11" s="61"/>
      <c r="AR11" s="61" t="s">
        <v>32</v>
      </c>
      <c r="AS11" s="61"/>
      <c r="AT11" s="61"/>
      <c r="AU11" s="61"/>
      <c r="AV11" s="61"/>
      <c r="AW11" s="61"/>
      <c r="AX11" s="61"/>
      <c r="AY11" s="62" t="s">
        <v>33</v>
      </c>
      <c r="AZ11" s="62"/>
      <c r="BA11" s="62"/>
      <c r="BB11" s="53"/>
      <c r="BC11" s="53"/>
      <c r="BD11" s="54"/>
      <c r="BE11" s="54"/>
      <c r="BF11" s="55"/>
      <c r="BG11" s="55"/>
      <c r="BH11" s="55"/>
      <c r="BI11" s="55"/>
      <c r="BJ11" s="55"/>
    </row>
    <row r="12" customFormat="false" ht="20.25" hidden="false" customHeight="true" outlineLevel="0" collapsed="false">
      <c r="B12" s="44"/>
      <c r="C12" s="45"/>
      <c r="D12" s="45"/>
      <c r="E12" s="56"/>
      <c r="F12" s="57"/>
      <c r="G12" s="56"/>
      <c r="H12" s="57"/>
      <c r="I12" s="48"/>
      <c r="J12" s="48"/>
      <c r="K12" s="49"/>
      <c r="L12" s="49"/>
      <c r="M12" s="49"/>
      <c r="N12" s="49"/>
      <c r="O12" s="49"/>
      <c r="P12" s="49"/>
      <c r="Q12" s="49"/>
      <c r="R12" s="49"/>
      <c r="S12" s="49"/>
      <c r="T12" s="438"/>
      <c r="U12" s="438"/>
      <c r="V12" s="59"/>
      <c r="W12" s="63" t="n">
        <v>1</v>
      </c>
      <c r="X12" s="64" t="n">
        <v>2</v>
      </c>
      <c r="Y12" s="64" t="n">
        <v>3</v>
      </c>
      <c r="Z12" s="64" t="n">
        <v>4</v>
      </c>
      <c r="AA12" s="64" t="n">
        <v>5</v>
      </c>
      <c r="AB12" s="64" t="n">
        <v>6</v>
      </c>
      <c r="AC12" s="65" t="n">
        <v>7</v>
      </c>
      <c r="AD12" s="66" t="n">
        <v>8</v>
      </c>
      <c r="AE12" s="64" t="n">
        <v>9</v>
      </c>
      <c r="AF12" s="64" t="n">
        <v>10</v>
      </c>
      <c r="AG12" s="64" t="n">
        <v>11</v>
      </c>
      <c r="AH12" s="64" t="n">
        <v>12</v>
      </c>
      <c r="AI12" s="64" t="n">
        <v>13</v>
      </c>
      <c r="AJ12" s="65" t="n">
        <v>14</v>
      </c>
      <c r="AK12" s="63" t="n">
        <v>15</v>
      </c>
      <c r="AL12" s="64" t="n">
        <v>16</v>
      </c>
      <c r="AM12" s="64" t="n">
        <v>17</v>
      </c>
      <c r="AN12" s="64" t="n">
        <v>18</v>
      </c>
      <c r="AO12" s="64" t="n">
        <v>19</v>
      </c>
      <c r="AP12" s="64" t="n">
        <v>20</v>
      </c>
      <c r="AQ12" s="65" t="n">
        <v>21</v>
      </c>
      <c r="AR12" s="66" t="n">
        <v>22</v>
      </c>
      <c r="AS12" s="64" t="n">
        <v>23</v>
      </c>
      <c r="AT12" s="64" t="n">
        <v>24</v>
      </c>
      <c r="AU12" s="64" t="n">
        <v>25</v>
      </c>
      <c r="AV12" s="64" t="n">
        <v>26</v>
      </c>
      <c r="AW12" s="64" t="n">
        <v>27</v>
      </c>
      <c r="AX12" s="65" t="n">
        <v>28</v>
      </c>
      <c r="AY12" s="66" t="str">
        <f aca="false">IF($BE$3="実績",IF(DAY(DATE($AF$2,$AJ$2,29))=29,29,""),"")</f>
        <v/>
      </c>
      <c r="AZ12" s="64" t="str">
        <f aca="false">IF($BE$3="実績",IF(DAY(DATE($AF$2,$AJ$2,30))=30,30,""),"")</f>
        <v/>
      </c>
      <c r="BA12" s="65" t="str">
        <f aca="false">IF($BE$3="実績",IF(DAY(DATE($AF$2,$AJ$2,31))=31,31,""),"")</f>
        <v/>
      </c>
      <c r="BB12" s="53"/>
      <c r="BC12" s="53"/>
      <c r="BD12" s="54"/>
      <c r="BE12" s="54"/>
      <c r="BF12" s="55"/>
      <c r="BG12" s="55"/>
      <c r="BH12" s="55"/>
      <c r="BI12" s="55"/>
      <c r="BJ12" s="55"/>
    </row>
    <row r="13" customFormat="false" ht="20.25" hidden="true" customHeight="true" outlineLevel="0" collapsed="false">
      <c r="B13" s="44"/>
      <c r="C13" s="45"/>
      <c r="D13" s="45"/>
      <c r="E13" s="56"/>
      <c r="F13" s="57"/>
      <c r="G13" s="56"/>
      <c r="H13" s="57"/>
      <c r="I13" s="48"/>
      <c r="J13" s="48"/>
      <c r="K13" s="49"/>
      <c r="L13" s="49"/>
      <c r="M13" s="49"/>
      <c r="N13" s="49"/>
      <c r="O13" s="49"/>
      <c r="P13" s="49"/>
      <c r="Q13" s="49"/>
      <c r="R13" s="49"/>
      <c r="S13" s="49"/>
      <c r="T13" s="438"/>
      <c r="U13" s="438"/>
      <c r="V13" s="59"/>
      <c r="W13" s="63" t="n">
        <f aca="false">WEEKDAY(DATE($AF$2,$AJ$2,1))</f>
        <v>2</v>
      </c>
      <c r="X13" s="64" t="n">
        <f aca="false">WEEKDAY(DATE($AF$2,$AJ$2,2))</f>
        <v>3</v>
      </c>
      <c r="Y13" s="64" t="n">
        <f aca="false">WEEKDAY(DATE($AF$2,$AJ$2,3))</f>
        <v>4</v>
      </c>
      <c r="Z13" s="64" t="n">
        <f aca="false">WEEKDAY(DATE($AF$2,$AJ$2,4))</f>
        <v>5</v>
      </c>
      <c r="AA13" s="64" t="n">
        <f aca="false">WEEKDAY(DATE($AF$2,$AJ$2,5))</f>
        <v>6</v>
      </c>
      <c r="AB13" s="64" t="n">
        <f aca="false">WEEKDAY(DATE($AF$2,$AJ$2,6))</f>
        <v>7</v>
      </c>
      <c r="AC13" s="65" t="n">
        <f aca="false">WEEKDAY(DATE($AF$2,$AJ$2,7))</f>
        <v>1</v>
      </c>
      <c r="AD13" s="66" t="n">
        <f aca="false">WEEKDAY(DATE($AF$2,$AJ$2,8))</f>
        <v>2</v>
      </c>
      <c r="AE13" s="64" t="n">
        <f aca="false">WEEKDAY(DATE($AF$2,$AJ$2,9))</f>
        <v>3</v>
      </c>
      <c r="AF13" s="64" t="n">
        <f aca="false">WEEKDAY(DATE($AF$2,$AJ$2,10))</f>
        <v>4</v>
      </c>
      <c r="AG13" s="64" t="n">
        <f aca="false">WEEKDAY(DATE($AF$2,$AJ$2,11))</f>
        <v>5</v>
      </c>
      <c r="AH13" s="64" t="n">
        <f aca="false">WEEKDAY(DATE($AF$2,$AJ$2,12))</f>
        <v>6</v>
      </c>
      <c r="AI13" s="64" t="n">
        <f aca="false">WEEKDAY(DATE($AF$2,$AJ$2,13))</f>
        <v>7</v>
      </c>
      <c r="AJ13" s="65" t="n">
        <f aca="false">WEEKDAY(DATE($AF$2,$AJ$2,14))</f>
        <v>1</v>
      </c>
      <c r="AK13" s="66" t="n">
        <f aca="false">WEEKDAY(DATE($AF$2,$AJ$2,15))</f>
        <v>2</v>
      </c>
      <c r="AL13" s="64" t="n">
        <f aca="false">WEEKDAY(DATE($AF$2,$AJ$2,16))</f>
        <v>3</v>
      </c>
      <c r="AM13" s="64" t="n">
        <f aca="false">WEEKDAY(DATE($AF$2,$AJ$2,17))</f>
        <v>4</v>
      </c>
      <c r="AN13" s="64" t="n">
        <f aca="false">WEEKDAY(DATE($AF$2,$AJ$2,18))</f>
        <v>5</v>
      </c>
      <c r="AO13" s="64" t="n">
        <f aca="false">WEEKDAY(DATE($AF$2,$AJ$2,19))</f>
        <v>6</v>
      </c>
      <c r="AP13" s="64" t="n">
        <f aca="false">WEEKDAY(DATE($AF$2,$AJ$2,20))</f>
        <v>7</v>
      </c>
      <c r="AQ13" s="65" t="n">
        <f aca="false">WEEKDAY(DATE($AF$2,$AJ$2,21))</f>
        <v>1</v>
      </c>
      <c r="AR13" s="66" t="n">
        <f aca="false">WEEKDAY(DATE($AF$2,$AJ$2,22))</f>
        <v>2</v>
      </c>
      <c r="AS13" s="64" t="n">
        <f aca="false">WEEKDAY(DATE($AF$2,$AJ$2,23))</f>
        <v>3</v>
      </c>
      <c r="AT13" s="64" t="n">
        <f aca="false">WEEKDAY(DATE($AF$2,$AJ$2,24))</f>
        <v>4</v>
      </c>
      <c r="AU13" s="64" t="n">
        <f aca="false">WEEKDAY(DATE($AF$2,$AJ$2,25))</f>
        <v>5</v>
      </c>
      <c r="AV13" s="64" t="n">
        <f aca="false">WEEKDAY(DATE($AF$2,$AJ$2,26))</f>
        <v>6</v>
      </c>
      <c r="AW13" s="64" t="n">
        <f aca="false">WEEKDAY(DATE($AF$2,$AJ$2,27))</f>
        <v>7</v>
      </c>
      <c r="AX13" s="65" t="n">
        <f aca="false">WEEKDAY(DATE($AF$2,$AJ$2,28))</f>
        <v>1</v>
      </c>
      <c r="AY13" s="66" t="n">
        <f aca="false">IF(AY12=29,WEEKDAY(DATE($AF$2,$AJ$2,29)),0)</f>
        <v>0</v>
      </c>
      <c r="AZ13" s="64" t="n">
        <f aca="false">IF(AZ12=30,WEEKDAY(DATE($AF$2,$AJ$2,30)),0)</f>
        <v>0</v>
      </c>
      <c r="BA13" s="65" t="n">
        <f aca="false">IF(BA12=31,WEEKDAY(DATE($AF$2,$AJ$2,31)),0)</f>
        <v>0</v>
      </c>
      <c r="BB13" s="53"/>
      <c r="BC13" s="53"/>
      <c r="BD13" s="54"/>
      <c r="BE13" s="54"/>
      <c r="BF13" s="55"/>
      <c r="BG13" s="55"/>
      <c r="BH13" s="55"/>
      <c r="BI13" s="55"/>
      <c r="BJ13" s="55"/>
    </row>
    <row r="14" customFormat="false" ht="20.25" hidden="false" customHeight="true" outlineLevel="0" collapsed="false">
      <c r="B14" s="44"/>
      <c r="C14" s="45"/>
      <c r="D14" s="45"/>
      <c r="E14" s="67"/>
      <c r="F14" s="68"/>
      <c r="G14" s="67"/>
      <c r="H14" s="68"/>
      <c r="I14" s="48"/>
      <c r="J14" s="48"/>
      <c r="K14" s="49"/>
      <c r="L14" s="49"/>
      <c r="M14" s="49"/>
      <c r="N14" s="49"/>
      <c r="O14" s="49"/>
      <c r="P14" s="49"/>
      <c r="Q14" s="49"/>
      <c r="R14" s="49"/>
      <c r="S14" s="49"/>
      <c r="T14" s="69"/>
      <c r="U14" s="69"/>
      <c r="V14" s="70"/>
      <c r="W14" s="71" t="str">
        <f aca="false">IF(W13=1,"日",IF(W13=2,"月",IF(W13=3,"火",IF(W13=4,"水",IF(W13=5,"木",IF(W13=6,"金","土"))))))</f>
        <v>月</v>
      </c>
      <c r="X14" s="72" t="str">
        <f aca="false">IF(X13=1,"日",IF(X13=2,"月",IF(X13=3,"火",IF(X13=4,"水",IF(X13=5,"木",IF(X13=6,"金","土"))))))</f>
        <v>火</v>
      </c>
      <c r="Y14" s="72" t="str">
        <f aca="false">IF(Y13=1,"日",IF(Y13=2,"月",IF(Y13=3,"火",IF(Y13=4,"水",IF(Y13=5,"木",IF(Y13=6,"金","土"))))))</f>
        <v>水</v>
      </c>
      <c r="Z14" s="72" t="str">
        <f aca="false">IF(Z13=1,"日",IF(Z13=2,"月",IF(Z13=3,"火",IF(Z13=4,"水",IF(Z13=5,"木",IF(Z13=6,"金","土"))))))</f>
        <v>木</v>
      </c>
      <c r="AA14" s="72" t="str">
        <f aca="false">IF(AA13=1,"日",IF(AA13=2,"月",IF(AA13=3,"火",IF(AA13=4,"水",IF(AA13=5,"木",IF(AA13=6,"金","土"))))))</f>
        <v>金</v>
      </c>
      <c r="AB14" s="72" t="str">
        <f aca="false">IF(AB13=1,"日",IF(AB13=2,"月",IF(AB13=3,"火",IF(AB13=4,"水",IF(AB13=5,"木",IF(AB13=6,"金","土"))))))</f>
        <v>土</v>
      </c>
      <c r="AC14" s="73" t="str">
        <f aca="false">IF(AC13=1,"日",IF(AC13=2,"月",IF(AC13=3,"火",IF(AC13=4,"水",IF(AC13=5,"木",IF(AC13=6,"金","土"))))))</f>
        <v>日</v>
      </c>
      <c r="AD14" s="74" t="str">
        <f aca="false">IF(AD13=1,"日",IF(AD13=2,"月",IF(AD13=3,"火",IF(AD13=4,"水",IF(AD13=5,"木",IF(AD13=6,"金","土"))))))</f>
        <v>月</v>
      </c>
      <c r="AE14" s="72" t="str">
        <f aca="false">IF(AE13=1,"日",IF(AE13=2,"月",IF(AE13=3,"火",IF(AE13=4,"水",IF(AE13=5,"木",IF(AE13=6,"金","土"))))))</f>
        <v>火</v>
      </c>
      <c r="AF14" s="72" t="str">
        <f aca="false">IF(AF13=1,"日",IF(AF13=2,"月",IF(AF13=3,"火",IF(AF13=4,"水",IF(AF13=5,"木",IF(AF13=6,"金","土"))))))</f>
        <v>水</v>
      </c>
      <c r="AG14" s="72" t="str">
        <f aca="false">IF(AG13=1,"日",IF(AG13=2,"月",IF(AG13=3,"火",IF(AG13=4,"水",IF(AG13=5,"木",IF(AG13=6,"金","土"))))))</f>
        <v>木</v>
      </c>
      <c r="AH14" s="72" t="str">
        <f aca="false">IF(AH13=1,"日",IF(AH13=2,"月",IF(AH13=3,"火",IF(AH13=4,"水",IF(AH13=5,"木",IF(AH13=6,"金","土"))))))</f>
        <v>金</v>
      </c>
      <c r="AI14" s="72" t="str">
        <f aca="false">IF(AI13=1,"日",IF(AI13=2,"月",IF(AI13=3,"火",IF(AI13=4,"水",IF(AI13=5,"木",IF(AI13=6,"金","土"))))))</f>
        <v>土</v>
      </c>
      <c r="AJ14" s="73" t="str">
        <f aca="false">IF(AJ13=1,"日",IF(AJ13=2,"月",IF(AJ13=3,"火",IF(AJ13=4,"水",IF(AJ13=5,"木",IF(AJ13=6,"金","土"))))))</f>
        <v>日</v>
      </c>
      <c r="AK14" s="74" t="str">
        <f aca="false">IF(AK13=1,"日",IF(AK13=2,"月",IF(AK13=3,"火",IF(AK13=4,"水",IF(AK13=5,"木",IF(AK13=6,"金","土"))))))</f>
        <v>月</v>
      </c>
      <c r="AL14" s="72" t="str">
        <f aca="false">IF(AL13=1,"日",IF(AL13=2,"月",IF(AL13=3,"火",IF(AL13=4,"水",IF(AL13=5,"木",IF(AL13=6,"金","土"))))))</f>
        <v>火</v>
      </c>
      <c r="AM14" s="72" t="str">
        <f aca="false">IF(AM13=1,"日",IF(AM13=2,"月",IF(AM13=3,"火",IF(AM13=4,"水",IF(AM13=5,"木",IF(AM13=6,"金","土"))))))</f>
        <v>水</v>
      </c>
      <c r="AN14" s="72" t="str">
        <f aca="false">IF(AN13=1,"日",IF(AN13=2,"月",IF(AN13=3,"火",IF(AN13=4,"水",IF(AN13=5,"木",IF(AN13=6,"金","土"))))))</f>
        <v>木</v>
      </c>
      <c r="AO14" s="72" t="str">
        <f aca="false">IF(AO13=1,"日",IF(AO13=2,"月",IF(AO13=3,"火",IF(AO13=4,"水",IF(AO13=5,"木",IF(AO13=6,"金","土"))))))</f>
        <v>金</v>
      </c>
      <c r="AP14" s="72" t="str">
        <f aca="false">IF(AP13=1,"日",IF(AP13=2,"月",IF(AP13=3,"火",IF(AP13=4,"水",IF(AP13=5,"木",IF(AP13=6,"金","土"))))))</f>
        <v>土</v>
      </c>
      <c r="AQ14" s="73" t="str">
        <f aca="false">IF(AQ13=1,"日",IF(AQ13=2,"月",IF(AQ13=3,"火",IF(AQ13=4,"水",IF(AQ13=5,"木",IF(AQ13=6,"金","土"))))))</f>
        <v>日</v>
      </c>
      <c r="AR14" s="74" t="str">
        <f aca="false">IF(AR13=1,"日",IF(AR13=2,"月",IF(AR13=3,"火",IF(AR13=4,"水",IF(AR13=5,"木",IF(AR13=6,"金","土"))))))</f>
        <v>月</v>
      </c>
      <c r="AS14" s="72" t="str">
        <f aca="false">IF(AS13=1,"日",IF(AS13=2,"月",IF(AS13=3,"火",IF(AS13=4,"水",IF(AS13=5,"木",IF(AS13=6,"金","土"))))))</f>
        <v>火</v>
      </c>
      <c r="AT14" s="72" t="str">
        <f aca="false">IF(AT13=1,"日",IF(AT13=2,"月",IF(AT13=3,"火",IF(AT13=4,"水",IF(AT13=5,"木",IF(AT13=6,"金","土"))))))</f>
        <v>水</v>
      </c>
      <c r="AU14" s="72" t="str">
        <f aca="false">IF(AU13=1,"日",IF(AU13=2,"月",IF(AU13=3,"火",IF(AU13=4,"水",IF(AU13=5,"木",IF(AU13=6,"金","土"))))))</f>
        <v>木</v>
      </c>
      <c r="AV14" s="72" t="str">
        <f aca="false">IF(AV13=1,"日",IF(AV13=2,"月",IF(AV13=3,"火",IF(AV13=4,"水",IF(AV13=5,"木",IF(AV13=6,"金","土"))))))</f>
        <v>金</v>
      </c>
      <c r="AW14" s="72" t="str">
        <f aca="false">IF(AW13=1,"日",IF(AW13=2,"月",IF(AW13=3,"火",IF(AW13=4,"水",IF(AW13=5,"木",IF(AW13=6,"金","土"))))))</f>
        <v>土</v>
      </c>
      <c r="AX14" s="73" t="str">
        <f aca="false">IF(AX13=1,"日",IF(AX13=2,"月",IF(AX13=3,"火",IF(AX13=4,"水",IF(AX13=5,"木",IF(AX13=6,"金","土"))))))</f>
        <v>日</v>
      </c>
      <c r="AY14" s="72" t="str">
        <f aca="false">IF(AY13=1,"日",IF(AY13=2,"月",IF(AY13=3,"火",IF(AY13=4,"水",IF(AY13=5,"木",IF(AY13=6,"金",IF(AY13=0,"","土")))))))</f>
        <v/>
      </c>
      <c r="AZ14" s="72" t="str">
        <f aca="false">IF(AZ13=1,"日",IF(AZ13=2,"月",IF(AZ13=3,"火",IF(AZ13=4,"水",IF(AZ13=5,"木",IF(AZ13=6,"金",IF(AZ13=0,"","土")))))))</f>
        <v/>
      </c>
      <c r="BA14" s="72" t="str">
        <f aca="false">IF(BA13=1,"日",IF(BA13=2,"月",IF(BA13=3,"火",IF(BA13=4,"水",IF(BA13=5,"木",IF(BA13=6,"金",IF(BA13=0,"","土")))))))</f>
        <v/>
      </c>
      <c r="BB14" s="53"/>
      <c r="BC14" s="53"/>
      <c r="BD14" s="54"/>
      <c r="BE14" s="54"/>
      <c r="BF14" s="55"/>
      <c r="BG14" s="55"/>
      <c r="BH14" s="55"/>
      <c r="BI14" s="55"/>
      <c r="BJ14" s="55"/>
    </row>
    <row r="15" customFormat="false" ht="20.25" hidden="false" customHeight="true" outlineLevel="0" collapsed="false">
      <c r="B15" s="75" t="n">
        <f aca="false">B13+1</f>
        <v>1</v>
      </c>
      <c r="C15" s="76"/>
      <c r="D15" s="76"/>
      <c r="E15" s="439"/>
      <c r="F15" s="440"/>
      <c r="G15" s="439"/>
      <c r="H15" s="440"/>
      <c r="I15" s="79"/>
      <c r="J15" s="79"/>
      <c r="K15" s="80"/>
      <c r="L15" s="80"/>
      <c r="M15" s="80"/>
      <c r="N15" s="80"/>
      <c r="O15" s="81"/>
      <c r="P15" s="81"/>
      <c r="Q15" s="81"/>
      <c r="R15" s="81"/>
      <c r="S15" s="81"/>
      <c r="T15" s="441" t="s">
        <v>34</v>
      </c>
      <c r="U15" s="442"/>
      <c r="V15" s="443"/>
      <c r="W15" s="85"/>
      <c r="X15" s="86"/>
      <c r="Y15" s="86"/>
      <c r="Z15" s="86"/>
      <c r="AA15" s="86"/>
      <c r="AB15" s="86"/>
      <c r="AC15" s="87"/>
      <c r="AD15" s="85"/>
      <c r="AE15" s="86"/>
      <c r="AF15" s="86"/>
      <c r="AG15" s="86"/>
      <c r="AH15" s="86"/>
      <c r="AI15" s="86"/>
      <c r="AJ15" s="87"/>
      <c r="AK15" s="85"/>
      <c r="AL15" s="86"/>
      <c r="AM15" s="86"/>
      <c r="AN15" s="86"/>
      <c r="AO15" s="86"/>
      <c r="AP15" s="86"/>
      <c r="AQ15" s="87"/>
      <c r="AR15" s="85"/>
      <c r="AS15" s="86"/>
      <c r="AT15" s="86"/>
      <c r="AU15" s="86"/>
      <c r="AV15" s="86"/>
      <c r="AW15" s="86"/>
      <c r="AX15" s="87"/>
      <c r="AY15" s="85"/>
      <c r="AZ15" s="86"/>
      <c r="BA15" s="86"/>
      <c r="BB15" s="88"/>
      <c r="BC15" s="88"/>
      <c r="BD15" s="89"/>
      <c r="BE15" s="89"/>
      <c r="BF15" s="90"/>
      <c r="BG15" s="90"/>
      <c r="BH15" s="90"/>
      <c r="BI15" s="90"/>
      <c r="BJ15" s="90"/>
    </row>
    <row r="16" customFormat="false" ht="20.25" hidden="false" customHeight="true" outlineLevel="0" collapsed="false">
      <c r="B16" s="75"/>
      <c r="C16" s="76"/>
      <c r="D16" s="76"/>
      <c r="E16" s="444"/>
      <c r="F16" s="445" t="n">
        <f aca="false">C15</f>
        <v>0</v>
      </c>
      <c r="G16" s="444"/>
      <c r="H16" s="445" t="n">
        <f aca="false">I15</f>
        <v>0</v>
      </c>
      <c r="I16" s="79"/>
      <c r="J16" s="79"/>
      <c r="K16" s="80"/>
      <c r="L16" s="80"/>
      <c r="M16" s="80"/>
      <c r="N16" s="80"/>
      <c r="O16" s="81"/>
      <c r="P16" s="81"/>
      <c r="Q16" s="81"/>
      <c r="R16" s="81"/>
      <c r="S16" s="81"/>
      <c r="T16" s="446" t="s">
        <v>35</v>
      </c>
      <c r="U16" s="447"/>
      <c r="V16" s="448"/>
      <c r="W16" s="96" t="str">
        <f aca="false">IF(W15="","",VLOOKUP(W15,'シフト記号表 (3)'!$C$6:$L$47,10,FALSE()))</f>
        <v/>
      </c>
      <c r="X16" s="97" t="str">
        <f aca="false">IF(X15="","",VLOOKUP(X15,'シフト記号表 (3)'!$C$6:$L$47,10,FALSE()))</f>
        <v/>
      </c>
      <c r="Y16" s="97" t="str">
        <f aca="false">IF(Y15="","",VLOOKUP(Y15,'シフト記号表 (3)'!$C$6:$L$47,10,FALSE()))</f>
        <v/>
      </c>
      <c r="Z16" s="97" t="str">
        <f aca="false">IF(Z15="","",VLOOKUP(Z15,'シフト記号表 (3)'!$C$6:$L$47,10,FALSE()))</f>
        <v/>
      </c>
      <c r="AA16" s="97" t="str">
        <f aca="false">IF(AA15="","",VLOOKUP(AA15,'シフト記号表 (3)'!$C$6:$L$47,10,FALSE()))</f>
        <v/>
      </c>
      <c r="AB16" s="97" t="str">
        <f aca="false">IF(AB15="","",VLOOKUP(AB15,'シフト記号表 (3)'!$C$6:$L$47,10,FALSE()))</f>
        <v/>
      </c>
      <c r="AC16" s="98" t="str">
        <f aca="false">IF(AC15="","",VLOOKUP(AC15,'シフト記号表 (3)'!$C$6:$L$47,10,FALSE()))</f>
        <v/>
      </c>
      <c r="AD16" s="96" t="str">
        <f aca="false">IF(AD15="","",VLOOKUP(AD15,'シフト記号表 (3)'!$C$6:$L$47,10,FALSE()))</f>
        <v/>
      </c>
      <c r="AE16" s="97" t="str">
        <f aca="false">IF(AE15="","",VLOOKUP(AE15,'シフト記号表 (3)'!$C$6:$L$47,10,FALSE()))</f>
        <v/>
      </c>
      <c r="AF16" s="97" t="str">
        <f aca="false">IF(AF15="","",VLOOKUP(AF15,'シフト記号表 (3)'!$C$6:$L$47,10,FALSE()))</f>
        <v/>
      </c>
      <c r="AG16" s="97" t="str">
        <f aca="false">IF(AG15="","",VLOOKUP(AG15,'シフト記号表 (3)'!$C$6:$L$47,10,FALSE()))</f>
        <v/>
      </c>
      <c r="AH16" s="97" t="str">
        <f aca="false">IF(AH15="","",VLOOKUP(AH15,'シフト記号表 (3)'!$C$6:$L$47,10,FALSE()))</f>
        <v/>
      </c>
      <c r="AI16" s="97" t="str">
        <f aca="false">IF(AI15="","",VLOOKUP(AI15,'シフト記号表 (3)'!$C$6:$L$47,10,FALSE()))</f>
        <v/>
      </c>
      <c r="AJ16" s="98" t="str">
        <f aca="false">IF(AJ15="","",VLOOKUP(AJ15,'シフト記号表 (3)'!$C$6:$L$47,10,FALSE()))</f>
        <v/>
      </c>
      <c r="AK16" s="96" t="str">
        <f aca="false">IF(AK15="","",VLOOKUP(AK15,'シフト記号表 (3)'!$C$6:$L$47,10,FALSE()))</f>
        <v/>
      </c>
      <c r="AL16" s="97" t="str">
        <f aca="false">IF(AL15="","",VLOOKUP(AL15,'シフト記号表 (3)'!$C$6:$L$47,10,FALSE()))</f>
        <v/>
      </c>
      <c r="AM16" s="97" t="str">
        <f aca="false">IF(AM15="","",VLOOKUP(AM15,'シフト記号表 (3)'!$C$6:$L$47,10,FALSE()))</f>
        <v/>
      </c>
      <c r="AN16" s="97" t="str">
        <f aca="false">IF(AN15="","",VLOOKUP(AN15,'シフト記号表 (3)'!$C$6:$L$47,10,FALSE()))</f>
        <v/>
      </c>
      <c r="AO16" s="97" t="str">
        <f aca="false">IF(AO15="","",VLOOKUP(AO15,'シフト記号表 (3)'!$C$6:$L$47,10,FALSE()))</f>
        <v/>
      </c>
      <c r="AP16" s="97" t="str">
        <f aca="false">IF(AP15="","",VLOOKUP(AP15,'シフト記号表 (3)'!$C$6:$L$47,10,FALSE()))</f>
        <v/>
      </c>
      <c r="AQ16" s="98" t="str">
        <f aca="false">IF(AQ15="","",VLOOKUP(AQ15,'シフト記号表 (3)'!$C$6:$L$47,10,FALSE()))</f>
        <v/>
      </c>
      <c r="AR16" s="96" t="str">
        <f aca="false">IF(AR15="","",VLOOKUP(AR15,'シフト記号表 (3)'!$C$6:$L$47,10,FALSE()))</f>
        <v/>
      </c>
      <c r="AS16" s="97" t="str">
        <f aca="false">IF(AS15="","",VLOOKUP(AS15,'シフト記号表 (3)'!$C$6:$L$47,10,FALSE()))</f>
        <v/>
      </c>
      <c r="AT16" s="97" t="str">
        <f aca="false">IF(AT15="","",VLOOKUP(AT15,'シフト記号表 (3)'!$C$6:$L$47,10,FALSE()))</f>
        <v/>
      </c>
      <c r="AU16" s="97" t="str">
        <f aca="false">IF(AU15="","",VLOOKUP(AU15,'シフト記号表 (3)'!$C$6:$L$47,10,FALSE()))</f>
        <v/>
      </c>
      <c r="AV16" s="97" t="str">
        <f aca="false">IF(AV15="","",VLOOKUP(AV15,'シフト記号表 (3)'!$C$6:$L$47,10,FALSE()))</f>
        <v/>
      </c>
      <c r="AW16" s="97" t="str">
        <f aca="false">IF(AW15="","",VLOOKUP(AW15,'シフト記号表 (3)'!$C$6:$L$47,10,FALSE()))</f>
        <v/>
      </c>
      <c r="AX16" s="98" t="str">
        <f aca="false">IF(AX15="","",VLOOKUP(AX15,'シフト記号表 (3)'!$C$6:$L$47,10,FALSE()))</f>
        <v/>
      </c>
      <c r="AY16" s="96" t="str">
        <f aca="false">IF(AY15="","",VLOOKUP(AY15,'シフト記号表 (3)'!$C$6:$L$47,10,FALSE()))</f>
        <v/>
      </c>
      <c r="AZ16" s="97" t="str">
        <f aca="false">IF(AZ15="","",VLOOKUP(AZ15,'シフト記号表 (3)'!$C$6:$L$47,10,FALSE()))</f>
        <v/>
      </c>
      <c r="BA16" s="97" t="str">
        <f aca="false">IF(BA15="","",VLOOKUP(BA15,'シフト記号表 (3)'!$C$6:$L$47,10,FALSE()))</f>
        <v/>
      </c>
      <c r="BB16" s="99" t="n">
        <f aca="false">IF($BE$3="４週",SUM(W16:AX16),IF($BE$3="暦月",SUM(W16:BA16),""))</f>
        <v>0</v>
      </c>
      <c r="BC16" s="99"/>
      <c r="BD16" s="100" t="n">
        <f aca="false">IF($BE$3="４週",BB16/4,IF($BE$3="暦月",(BB16/($BE$8/7)),""))</f>
        <v>0</v>
      </c>
      <c r="BE16" s="100"/>
      <c r="BF16" s="90"/>
      <c r="BG16" s="90"/>
      <c r="BH16" s="90"/>
      <c r="BI16" s="90"/>
      <c r="BJ16" s="90"/>
    </row>
    <row r="17" customFormat="false" ht="20.25" hidden="false" customHeight="true" outlineLevel="0" collapsed="false">
      <c r="B17" s="75" t="n">
        <f aca="false">B15+1</f>
        <v>2</v>
      </c>
      <c r="C17" s="101"/>
      <c r="D17" s="101"/>
      <c r="E17" s="449"/>
      <c r="F17" s="450"/>
      <c r="G17" s="449"/>
      <c r="H17" s="450"/>
      <c r="I17" s="104"/>
      <c r="J17" s="104"/>
      <c r="K17" s="105"/>
      <c r="L17" s="105"/>
      <c r="M17" s="105"/>
      <c r="N17" s="105"/>
      <c r="O17" s="106"/>
      <c r="P17" s="106"/>
      <c r="Q17" s="106"/>
      <c r="R17" s="106"/>
      <c r="S17" s="106"/>
      <c r="T17" s="451" t="s">
        <v>34</v>
      </c>
      <c r="U17" s="452"/>
      <c r="V17" s="453"/>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1"/>
      <c r="AU17" s="111"/>
      <c r="AV17" s="111"/>
      <c r="AW17" s="111"/>
      <c r="AX17" s="112"/>
      <c r="AY17" s="110"/>
      <c r="AZ17" s="111"/>
      <c r="BA17" s="113"/>
      <c r="BB17" s="114"/>
      <c r="BC17" s="114"/>
      <c r="BD17" s="115"/>
      <c r="BE17" s="115"/>
      <c r="BF17" s="116"/>
      <c r="BG17" s="116"/>
      <c r="BH17" s="116"/>
      <c r="BI17" s="116"/>
      <c r="BJ17" s="116"/>
    </row>
    <row r="18" customFormat="false" ht="20.25" hidden="false" customHeight="true" outlineLevel="0" collapsed="false">
      <c r="B18" s="75"/>
      <c r="C18" s="101"/>
      <c r="D18" s="101"/>
      <c r="E18" s="444"/>
      <c r="F18" s="445" t="n">
        <f aca="false">C17</f>
        <v>0</v>
      </c>
      <c r="G18" s="444"/>
      <c r="H18" s="445" t="n">
        <f aca="false">I17</f>
        <v>0</v>
      </c>
      <c r="I18" s="104"/>
      <c r="J18" s="104"/>
      <c r="K18" s="105"/>
      <c r="L18" s="105"/>
      <c r="M18" s="105"/>
      <c r="N18" s="105"/>
      <c r="O18" s="106"/>
      <c r="P18" s="106"/>
      <c r="Q18" s="106"/>
      <c r="R18" s="106"/>
      <c r="S18" s="106"/>
      <c r="T18" s="446" t="s">
        <v>35</v>
      </c>
      <c r="U18" s="447"/>
      <c r="V18" s="448"/>
      <c r="W18" s="96" t="str">
        <f aca="false">IF(W17="","",VLOOKUP(W17,'シフト記号表 (3)'!$C$6:$L$47,10,FALSE()))</f>
        <v/>
      </c>
      <c r="X18" s="97" t="str">
        <f aca="false">IF(X17="","",VLOOKUP(X17,'シフト記号表 (3)'!$C$6:$L$47,10,FALSE()))</f>
        <v/>
      </c>
      <c r="Y18" s="97" t="str">
        <f aca="false">IF(Y17="","",VLOOKUP(Y17,'シフト記号表 (3)'!$C$6:$L$47,10,FALSE()))</f>
        <v/>
      </c>
      <c r="Z18" s="97" t="str">
        <f aca="false">IF(Z17="","",VLOOKUP(Z17,'シフト記号表 (3)'!$C$6:$L$47,10,FALSE()))</f>
        <v/>
      </c>
      <c r="AA18" s="97" t="str">
        <f aca="false">IF(AA17="","",VLOOKUP(AA17,'シフト記号表 (3)'!$C$6:$L$47,10,FALSE()))</f>
        <v/>
      </c>
      <c r="AB18" s="97" t="str">
        <f aca="false">IF(AB17="","",VLOOKUP(AB17,'シフト記号表 (3)'!$C$6:$L$47,10,FALSE()))</f>
        <v/>
      </c>
      <c r="AC18" s="98" t="str">
        <f aca="false">IF(AC17="","",VLOOKUP(AC17,'シフト記号表 (3)'!$C$6:$L$47,10,FALSE()))</f>
        <v/>
      </c>
      <c r="AD18" s="96" t="str">
        <f aca="false">IF(AD17="","",VLOOKUP(AD17,'シフト記号表 (3)'!$C$6:$L$47,10,FALSE()))</f>
        <v/>
      </c>
      <c r="AE18" s="97" t="str">
        <f aca="false">IF(AE17="","",VLOOKUP(AE17,'シフト記号表 (3)'!$C$6:$L$47,10,FALSE()))</f>
        <v/>
      </c>
      <c r="AF18" s="97" t="str">
        <f aca="false">IF(AF17="","",VLOOKUP(AF17,'シフト記号表 (3)'!$C$6:$L$47,10,FALSE()))</f>
        <v/>
      </c>
      <c r="AG18" s="97" t="str">
        <f aca="false">IF(AG17="","",VLOOKUP(AG17,'シフト記号表 (3)'!$C$6:$L$47,10,FALSE()))</f>
        <v/>
      </c>
      <c r="AH18" s="97" t="str">
        <f aca="false">IF(AH17="","",VLOOKUP(AH17,'シフト記号表 (3)'!$C$6:$L$47,10,FALSE()))</f>
        <v/>
      </c>
      <c r="AI18" s="97" t="str">
        <f aca="false">IF(AI17="","",VLOOKUP(AI17,'シフト記号表 (3)'!$C$6:$L$47,10,FALSE()))</f>
        <v/>
      </c>
      <c r="AJ18" s="98" t="str">
        <f aca="false">IF(AJ17="","",VLOOKUP(AJ17,'シフト記号表 (3)'!$C$6:$L$47,10,FALSE()))</f>
        <v/>
      </c>
      <c r="AK18" s="96" t="str">
        <f aca="false">IF(AK17="","",VLOOKUP(AK17,'シフト記号表 (3)'!$C$6:$L$47,10,FALSE()))</f>
        <v/>
      </c>
      <c r="AL18" s="97" t="str">
        <f aca="false">IF(AL17="","",VLOOKUP(AL17,'シフト記号表 (3)'!$C$6:$L$47,10,FALSE()))</f>
        <v/>
      </c>
      <c r="AM18" s="97" t="str">
        <f aca="false">IF(AM17="","",VLOOKUP(AM17,'シフト記号表 (3)'!$C$6:$L$47,10,FALSE()))</f>
        <v/>
      </c>
      <c r="AN18" s="97" t="str">
        <f aca="false">IF(AN17="","",VLOOKUP(AN17,'シフト記号表 (3)'!$C$6:$L$47,10,FALSE()))</f>
        <v/>
      </c>
      <c r="AO18" s="97" t="str">
        <f aca="false">IF(AO17="","",VLOOKUP(AO17,'シフト記号表 (3)'!$C$6:$L$47,10,FALSE()))</f>
        <v/>
      </c>
      <c r="AP18" s="97" t="str">
        <f aca="false">IF(AP17="","",VLOOKUP(AP17,'シフト記号表 (3)'!$C$6:$L$47,10,FALSE()))</f>
        <v/>
      </c>
      <c r="AQ18" s="98" t="str">
        <f aca="false">IF(AQ17="","",VLOOKUP(AQ17,'シフト記号表 (3)'!$C$6:$L$47,10,FALSE()))</f>
        <v/>
      </c>
      <c r="AR18" s="96" t="str">
        <f aca="false">IF(AR17="","",VLOOKUP(AR17,'シフト記号表 (3)'!$C$6:$L$47,10,FALSE()))</f>
        <v/>
      </c>
      <c r="AS18" s="97" t="str">
        <f aca="false">IF(AS17="","",VLOOKUP(AS17,'シフト記号表 (3)'!$C$6:$L$47,10,FALSE()))</f>
        <v/>
      </c>
      <c r="AT18" s="97" t="str">
        <f aca="false">IF(AT17="","",VLOOKUP(AT17,'シフト記号表 (3)'!$C$6:$L$47,10,FALSE()))</f>
        <v/>
      </c>
      <c r="AU18" s="97" t="str">
        <f aca="false">IF(AU17="","",VLOOKUP(AU17,'シフト記号表 (3)'!$C$6:$L$47,10,FALSE()))</f>
        <v/>
      </c>
      <c r="AV18" s="97" t="str">
        <f aca="false">IF(AV17="","",VLOOKUP(AV17,'シフト記号表 (3)'!$C$6:$L$47,10,FALSE()))</f>
        <v/>
      </c>
      <c r="AW18" s="97" t="str">
        <f aca="false">IF(AW17="","",VLOOKUP(AW17,'シフト記号表 (3)'!$C$6:$L$47,10,FALSE()))</f>
        <v/>
      </c>
      <c r="AX18" s="98" t="str">
        <f aca="false">IF(AX17="","",VLOOKUP(AX17,'シフト記号表 (3)'!$C$6:$L$47,10,FALSE()))</f>
        <v/>
      </c>
      <c r="AY18" s="96" t="str">
        <f aca="false">IF(AY17="","",VLOOKUP(AY17,'シフト記号表 (3)'!$C$6:$L$47,10,FALSE()))</f>
        <v/>
      </c>
      <c r="AZ18" s="97" t="str">
        <f aca="false">IF(AZ17="","",VLOOKUP(AZ17,'シフト記号表 (3)'!$C$6:$L$47,10,FALSE()))</f>
        <v/>
      </c>
      <c r="BA18" s="97" t="str">
        <f aca="false">IF(BA17="","",VLOOKUP(BA17,'シフト記号表 (3)'!$C$6:$L$47,10,FALSE()))</f>
        <v/>
      </c>
      <c r="BB18" s="99" t="n">
        <f aca="false">IF($BE$3="４週",SUM(W18:AX18),IF($BE$3="暦月",SUM(W18:BA18),""))</f>
        <v>0</v>
      </c>
      <c r="BC18" s="99"/>
      <c r="BD18" s="100" t="n">
        <f aca="false">IF($BE$3="４週",BB18/4,IF($BE$3="暦月",(BB18/($BE$8/7)),""))</f>
        <v>0</v>
      </c>
      <c r="BE18" s="100"/>
      <c r="BF18" s="116"/>
      <c r="BG18" s="116"/>
      <c r="BH18" s="116"/>
      <c r="BI18" s="116"/>
      <c r="BJ18" s="116"/>
    </row>
    <row r="19" customFormat="false" ht="20.25" hidden="false" customHeight="true" outlineLevel="0" collapsed="false">
      <c r="B19" s="75" t="n">
        <f aca="false">B17+1</f>
        <v>3</v>
      </c>
      <c r="C19" s="101"/>
      <c r="D19" s="101"/>
      <c r="E19" s="444"/>
      <c r="F19" s="445"/>
      <c r="G19" s="444"/>
      <c r="H19" s="445"/>
      <c r="I19" s="104"/>
      <c r="J19" s="104"/>
      <c r="K19" s="105"/>
      <c r="L19" s="105"/>
      <c r="M19" s="105"/>
      <c r="N19" s="105"/>
      <c r="O19" s="106"/>
      <c r="P19" s="106"/>
      <c r="Q19" s="106"/>
      <c r="R19" s="106"/>
      <c r="S19" s="106"/>
      <c r="T19" s="451" t="s">
        <v>34</v>
      </c>
      <c r="U19" s="452"/>
      <c r="V19" s="453"/>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1"/>
      <c r="AU19" s="111"/>
      <c r="AV19" s="111"/>
      <c r="AW19" s="111"/>
      <c r="AX19" s="112"/>
      <c r="AY19" s="110"/>
      <c r="AZ19" s="111"/>
      <c r="BA19" s="113"/>
      <c r="BB19" s="114"/>
      <c r="BC19" s="114"/>
      <c r="BD19" s="115"/>
      <c r="BE19" s="115"/>
      <c r="BF19" s="116"/>
      <c r="BG19" s="116"/>
      <c r="BH19" s="116"/>
      <c r="BI19" s="116"/>
      <c r="BJ19" s="116"/>
    </row>
    <row r="20" customFormat="false" ht="20.25" hidden="false" customHeight="true" outlineLevel="0" collapsed="false">
      <c r="B20" s="75"/>
      <c r="C20" s="101"/>
      <c r="D20" s="101"/>
      <c r="E20" s="444"/>
      <c r="F20" s="445" t="n">
        <f aca="false">C19</f>
        <v>0</v>
      </c>
      <c r="G20" s="444"/>
      <c r="H20" s="445" t="n">
        <f aca="false">I19</f>
        <v>0</v>
      </c>
      <c r="I20" s="104"/>
      <c r="J20" s="104"/>
      <c r="K20" s="105"/>
      <c r="L20" s="105"/>
      <c r="M20" s="105"/>
      <c r="N20" s="105"/>
      <c r="O20" s="106"/>
      <c r="P20" s="106"/>
      <c r="Q20" s="106"/>
      <c r="R20" s="106"/>
      <c r="S20" s="106"/>
      <c r="T20" s="446" t="s">
        <v>35</v>
      </c>
      <c r="U20" s="447"/>
      <c r="V20" s="448"/>
      <c r="W20" s="96" t="str">
        <f aca="false">IF(W19="","",VLOOKUP(W19,'シフト記号表 (3)'!$C$6:$L$47,10,FALSE()))</f>
        <v/>
      </c>
      <c r="X20" s="97" t="str">
        <f aca="false">IF(X19="","",VLOOKUP(X19,'シフト記号表 (3)'!$C$6:$L$47,10,FALSE()))</f>
        <v/>
      </c>
      <c r="Y20" s="97" t="str">
        <f aca="false">IF(Y19="","",VLOOKUP(Y19,'シフト記号表 (3)'!$C$6:$L$47,10,FALSE()))</f>
        <v/>
      </c>
      <c r="Z20" s="97" t="str">
        <f aca="false">IF(Z19="","",VLOOKUP(Z19,'シフト記号表 (3)'!$C$6:$L$47,10,FALSE()))</f>
        <v/>
      </c>
      <c r="AA20" s="97" t="str">
        <f aca="false">IF(AA19="","",VLOOKUP(AA19,'シフト記号表 (3)'!$C$6:$L$47,10,FALSE()))</f>
        <v/>
      </c>
      <c r="AB20" s="97" t="str">
        <f aca="false">IF(AB19="","",VLOOKUP(AB19,'シフト記号表 (3)'!$C$6:$L$47,10,FALSE()))</f>
        <v/>
      </c>
      <c r="AC20" s="98" t="str">
        <f aca="false">IF(AC19="","",VLOOKUP(AC19,'シフト記号表 (3)'!$C$6:$L$47,10,FALSE()))</f>
        <v/>
      </c>
      <c r="AD20" s="96" t="str">
        <f aca="false">IF(AD19="","",VLOOKUP(AD19,'シフト記号表 (3)'!$C$6:$L$47,10,FALSE()))</f>
        <v/>
      </c>
      <c r="AE20" s="97" t="str">
        <f aca="false">IF(AE19="","",VLOOKUP(AE19,'シフト記号表 (3)'!$C$6:$L$47,10,FALSE()))</f>
        <v/>
      </c>
      <c r="AF20" s="97" t="str">
        <f aca="false">IF(AF19="","",VLOOKUP(AF19,'シフト記号表 (3)'!$C$6:$L$47,10,FALSE()))</f>
        <v/>
      </c>
      <c r="AG20" s="97" t="str">
        <f aca="false">IF(AG19="","",VLOOKUP(AG19,'シフト記号表 (3)'!$C$6:$L$47,10,FALSE()))</f>
        <v/>
      </c>
      <c r="AH20" s="97" t="str">
        <f aca="false">IF(AH19="","",VLOOKUP(AH19,'シフト記号表 (3)'!$C$6:$L$47,10,FALSE()))</f>
        <v/>
      </c>
      <c r="AI20" s="97" t="str">
        <f aca="false">IF(AI19="","",VLOOKUP(AI19,'シフト記号表 (3)'!$C$6:$L$47,10,FALSE()))</f>
        <v/>
      </c>
      <c r="AJ20" s="98" t="str">
        <f aca="false">IF(AJ19="","",VLOOKUP(AJ19,'シフト記号表 (3)'!$C$6:$L$47,10,FALSE()))</f>
        <v/>
      </c>
      <c r="AK20" s="96" t="str">
        <f aca="false">IF(AK19="","",VLOOKUP(AK19,'シフト記号表 (3)'!$C$6:$L$47,10,FALSE()))</f>
        <v/>
      </c>
      <c r="AL20" s="97" t="str">
        <f aca="false">IF(AL19="","",VLOOKUP(AL19,'シフト記号表 (3)'!$C$6:$L$47,10,FALSE()))</f>
        <v/>
      </c>
      <c r="AM20" s="97" t="str">
        <f aca="false">IF(AM19="","",VLOOKUP(AM19,'シフト記号表 (3)'!$C$6:$L$47,10,FALSE()))</f>
        <v/>
      </c>
      <c r="AN20" s="97" t="str">
        <f aca="false">IF(AN19="","",VLOOKUP(AN19,'シフト記号表 (3)'!$C$6:$L$47,10,FALSE()))</f>
        <v/>
      </c>
      <c r="AO20" s="97" t="str">
        <f aca="false">IF(AO19="","",VLOOKUP(AO19,'シフト記号表 (3)'!$C$6:$L$47,10,FALSE()))</f>
        <v/>
      </c>
      <c r="AP20" s="97" t="str">
        <f aca="false">IF(AP19="","",VLOOKUP(AP19,'シフト記号表 (3)'!$C$6:$L$47,10,FALSE()))</f>
        <v/>
      </c>
      <c r="AQ20" s="98" t="str">
        <f aca="false">IF(AQ19="","",VLOOKUP(AQ19,'シフト記号表 (3)'!$C$6:$L$47,10,FALSE()))</f>
        <v/>
      </c>
      <c r="AR20" s="96" t="str">
        <f aca="false">IF(AR19="","",VLOOKUP(AR19,'シフト記号表 (3)'!$C$6:$L$47,10,FALSE()))</f>
        <v/>
      </c>
      <c r="AS20" s="97" t="str">
        <f aca="false">IF(AS19="","",VLOOKUP(AS19,'シフト記号表 (3)'!$C$6:$L$47,10,FALSE()))</f>
        <v/>
      </c>
      <c r="AT20" s="97" t="str">
        <f aca="false">IF(AT19="","",VLOOKUP(AT19,'シフト記号表 (3)'!$C$6:$L$47,10,FALSE()))</f>
        <v/>
      </c>
      <c r="AU20" s="97" t="str">
        <f aca="false">IF(AU19="","",VLOOKUP(AU19,'シフト記号表 (3)'!$C$6:$L$47,10,FALSE()))</f>
        <v/>
      </c>
      <c r="AV20" s="97" t="str">
        <f aca="false">IF(AV19="","",VLOOKUP(AV19,'シフト記号表 (3)'!$C$6:$L$47,10,FALSE()))</f>
        <v/>
      </c>
      <c r="AW20" s="97" t="str">
        <f aca="false">IF(AW19="","",VLOOKUP(AW19,'シフト記号表 (3)'!$C$6:$L$47,10,FALSE()))</f>
        <v/>
      </c>
      <c r="AX20" s="98" t="str">
        <f aca="false">IF(AX19="","",VLOOKUP(AX19,'シフト記号表 (3)'!$C$6:$L$47,10,FALSE()))</f>
        <v/>
      </c>
      <c r="AY20" s="96" t="str">
        <f aca="false">IF(AY19="","",VLOOKUP(AY19,'シフト記号表 (3)'!$C$6:$L$47,10,FALSE()))</f>
        <v/>
      </c>
      <c r="AZ20" s="97" t="str">
        <f aca="false">IF(AZ19="","",VLOOKUP(AZ19,'シフト記号表 (3)'!$C$6:$L$47,10,FALSE()))</f>
        <v/>
      </c>
      <c r="BA20" s="97" t="str">
        <f aca="false">IF(BA19="","",VLOOKUP(BA19,'シフト記号表 (3)'!$C$6:$L$47,10,FALSE()))</f>
        <v/>
      </c>
      <c r="BB20" s="99" t="n">
        <f aca="false">IF($BE$3="４週",SUM(W20:AX20),IF($BE$3="暦月",SUM(W20:BA20),""))</f>
        <v>0</v>
      </c>
      <c r="BC20" s="99"/>
      <c r="BD20" s="100" t="n">
        <f aca="false">IF($BE$3="４週",BB20/4,IF($BE$3="暦月",(BB20/($BE$8/7)),""))</f>
        <v>0</v>
      </c>
      <c r="BE20" s="100"/>
      <c r="BF20" s="116"/>
      <c r="BG20" s="116"/>
      <c r="BH20" s="116"/>
      <c r="BI20" s="116"/>
      <c r="BJ20" s="116"/>
    </row>
    <row r="21" customFormat="false" ht="20.25" hidden="false" customHeight="true" outlineLevel="0" collapsed="false">
      <c r="B21" s="75" t="n">
        <f aca="false">B19+1</f>
        <v>4</v>
      </c>
      <c r="C21" s="101"/>
      <c r="D21" s="101"/>
      <c r="E21" s="444"/>
      <c r="F21" s="445"/>
      <c r="G21" s="444"/>
      <c r="H21" s="445"/>
      <c r="I21" s="104"/>
      <c r="J21" s="104"/>
      <c r="K21" s="105"/>
      <c r="L21" s="105"/>
      <c r="M21" s="105"/>
      <c r="N21" s="105"/>
      <c r="O21" s="106"/>
      <c r="P21" s="106"/>
      <c r="Q21" s="106"/>
      <c r="R21" s="106"/>
      <c r="S21" s="106"/>
      <c r="T21" s="451" t="s">
        <v>34</v>
      </c>
      <c r="U21" s="452"/>
      <c r="V21" s="453"/>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1"/>
      <c r="AU21" s="111"/>
      <c r="AV21" s="111"/>
      <c r="AW21" s="111"/>
      <c r="AX21" s="112"/>
      <c r="AY21" s="110"/>
      <c r="AZ21" s="111"/>
      <c r="BA21" s="113"/>
      <c r="BB21" s="114"/>
      <c r="BC21" s="114"/>
      <c r="BD21" s="115"/>
      <c r="BE21" s="115"/>
      <c r="BF21" s="116"/>
      <c r="BG21" s="116"/>
      <c r="BH21" s="116"/>
      <c r="BI21" s="116"/>
      <c r="BJ21" s="116"/>
    </row>
    <row r="22" customFormat="false" ht="20.25" hidden="false" customHeight="true" outlineLevel="0" collapsed="false">
      <c r="B22" s="75"/>
      <c r="C22" s="101"/>
      <c r="D22" s="101"/>
      <c r="E22" s="444"/>
      <c r="F22" s="445" t="n">
        <f aca="false">C21</f>
        <v>0</v>
      </c>
      <c r="G22" s="444"/>
      <c r="H22" s="445" t="n">
        <f aca="false">I21</f>
        <v>0</v>
      </c>
      <c r="I22" s="104"/>
      <c r="J22" s="104"/>
      <c r="K22" s="105"/>
      <c r="L22" s="105"/>
      <c r="M22" s="105"/>
      <c r="N22" s="105"/>
      <c r="O22" s="106"/>
      <c r="P22" s="106"/>
      <c r="Q22" s="106"/>
      <c r="R22" s="106"/>
      <c r="S22" s="106"/>
      <c r="T22" s="446" t="s">
        <v>35</v>
      </c>
      <c r="U22" s="447"/>
      <c r="V22" s="448"/>
      <c r="W22" s="96" t="str">
        <f aca="false">IF(W21="","",VLOOKUP(W21,'シフト記号表 (3)'!$C$6:$L$47,10,FALSE()))</f>
        <v/>
      </c>
      <c r="X22" s="97" t="str">
        <f aca="false">IF(X21="","",VLOOKUP(X21,'シフト記号表 (3)'!$C$6:$L$47,10,FALSE()))</f>
        <v/>
      </c>
      <c r="Y22" s="97" t="str">
        <f aca="false">IF(Y21="","",VLOOKUP(Y21,'シフト記号表 (3)'!$C$6:$L$47,10,FALSE()))</f>
        <v/>
      </c>
      <c r="Z22" s="97" t="str">
        <f aca="false">IF(Z21="","",VLOOKUP(Z21,'シフト記号表 (3)'!$C$6:$L$47,10,FALSE()))</f>
        <v/>
      </c>
      <c r="AA22" s="97" t="str">
        <f aca="false">IF(AA21="","",VLOOKUP(AA21,'シフト記号表 (3)'!$C$6:$L$47,10,FALSE()))</f>
        <v/>
      </c>
      <c r="AB22" s="97" t="str">
        <f aca="false">IF(AB21="","",VLOOKUP(AB21,'シフト記号表 (3)'!$C$6:$L$47,10,FALSE()))</f>
        <v/>
      </c>
      <c r="AC22" s="98" t="str">
        <f aca="false">IF(AC21="","",VLOOKUP(AC21,'シフト記号表 (3)'!$C$6:$L$47,10,FALSE()))</f>
        <v/>
      </c>
      <c r="AD22" s="96" t="str">
        <f aca="false">IF(AD21="","",VLOOKUP(AD21,'シフト記号表 (3)'!$C$6:$L$47,10,FALSE()))</f>
        <v/>
      </c>
      <c r="AE22" s="97" t="str">
        <f aca="false">IF(AE21="","",VLOOKUP(AE21,'シフト記号表 (3)'!$C$6:$L$47,10,FALSE()))</f>
        <v/>
      </c>
      <c r="AF22" s="97" t="str">
        <f aca="false">IF(AF21="","",VLOOKUP(AF21,'シフト記号表 (3)'!$C$6:$L$47,10,FALSE()))</f>
        <v/>
      </c>
      <c r="AG22" s="97" t="str">
        <f aca="false">IF(AG21="","",VLOOKUP(AG21,'シフト記号表 (3)'!$C$6:$L$47,10,FALSE()))</f>
        <v/>
      </c>
      <c r="AH22" s="97" t="str">
        <f aca="false">IF(AH21="","",VLOOKUP(AH21,'シフト記号表 (3)'!$C$6:$L$47,10,FALSE()))</f>
        <v/>
      </c>
      <c r="AI22" s="97" t="str">
        <f aca="false">IF(AI21="","",VLOOKUP(AI21,'シフト記号表 (3)'!$C$6:$L$47,10,FALSE()))</f>
        <v/>
      </c>
      <c r="AJ22" s="98" t="str">
        <f aca="false">IF(AJ21="","",VLOOKUP(AJ21,'シフト記号表 (3)'!$C$6:$L$47,10,FALSE()))</f>
        <v/>
      </c>
      <c r="AK22" s="96" t="str">
        <f aca="false">IF(AK21="","",VLOOKUP(AK21,'シフト記号表 (3)'!$C$6:$L$47,10,FALSE()))</f>
        <v/>
      </c>
      <c r="AL22" s="97" t="str">
        <f aca="false">IF(AL21="","",VLOOKUP(AL21,'シフト記号表 (3)'!$C$6:$L$47,10,FALSE()))</f>
        <v/>
      </c>
      <c r="AM22" s="97" t="str">
        <f aca="false">IF(AM21="","",VLOOKUP(AM21,'シフト記号表 (3)'!$C$6:$L$47,10,FALSE()))</f>
        <v/>
      </c>
      <c r="AN22" s="97" t="str">
        <f aca="false">IF(AN21="","",VLOOKUP(AN21,'シフト記号表 (3)'!$C$6:$L$47,10,FALSE()))</f>
        <v/>
      </c>
      <c r="AO22" s="97" t="str">
        <f aca="false">IF(AO21="","",VLOOKUP(AO21,'シフト記号表 (3)'!$C$6:$L$47,10,FALSE()))</f>
        <v/>
      </c>
      <c r="AP22" s="97" t="str">
        <f aca="false">IF(AP21="","",VLOOKUP(AP21,'シフト記号表 (3)'!$C$6:$L$47,10,FALSE()))</f>
        <v/>
      </c>
      <c r="AQ22" s="98" t="str">
        <f aca="false">IF(AQ21="","",VLOOKUP(AQ21,'シフト記号表 (3)'!$C$6:$L$47,10,FALSE()))</f>
        <v/>
      </c>
      <c r="AR22" s="96" t="str">
        <f aca="false">IF(AR21="","",VLOOKUP(AR21,'シフト記号表 (3)'!$C$6:$L$47,10,FALSE()))</f>
        <v/>
      </c>
      <c r="AS22" s="97" t="str">
        <f aca="false">IF(AS21="","",VLOOKUP(AS21,'シフト記号表 (3)'!$C$6:$L$47,10,FALSE()))</f>
        <v/>
      </c>
      <c r="AT22" s="97" t="str">
        <f aca="false">IF(AT21="","",VLOOKUP(AT21,'シフト記号表 (3)'!$C$6:$L$47,10,FALSE()))</f>
        <v/>
      </c>
      <c r="AU22" s="97" t="str">
        <f aca="false">IF(AU21="","",VLOOKUP(AU21,'シフト記号表 (3)'!$C$6:$L$47,10,FALSE()))</f>
        <v/>
      </c>
      <c r="AV22" s="97" t="str">
        <f aca="false">IF(AV21="","",VLOOKUP(AV21,'シフト記号表 (3)'!$C$6:$L$47,10,FALSE()))</f>
        <v/>
      </c>
      <c r="AW22" s="97" t="str">
        <f aca="false">IF(AW21="","",VLOOKUP(AW21,'シフト記号表 (3)'!$C$6:$L$47,10,FALSE()))</f>
        <v/>
      </c>
      <c r="AX22" s="98" t="str">
        <f aca="false">IF(AX21="","",VLOOKUP(AX21,'シフト記号表 (3)'!$C$6:$L$47,10,FALSE()))</f>
        <v/>
      </c>
      <c r="AY22" s="96" t="str">
        <f aca="false">IF(AY21="","",VLOOKUP(AY21,'シフト記号表 (3)'!$C$6:$L$47,10,FALSE()))</f>
        <v/>
      </c>
      <c r="AZ22" s="97" t="str">
        <f aca="false">IF(AZ21="","",VLOOKUP(AZ21,'シフト記号表 (3)'!$C$6:$L$47,10,FALSE()))</f>
        <v/>
      </c>
      <c r="BA22" s="97" t="str">
        <f aca="false">IF(BA21="","",VLOOKUP(BA21,'シフト記号表 (3)'!$C$6:$L$47,10,FALSE()))</f>
        <v/>
      </c>
      <c r="BB22" s="99" t="n">
        <f aca="false">IF($BE$3="４週",SUM(W22:AX22),IF($BE$3="暦月",SUM(W22:BA22),""))</f>
        <v>0</v>
      </c>
      <c r="BC22" s="99"/>
      <c r="BD22" s="100" t="n">
        <f aca="false">IF($BE$3="４週",BB22/4,IF($BE$3="暦月",(BB22/($BE$8/7)),""))</f>
        <v>0</v>
      </c>
      <c r="BE22" s="100"/>
      <c r="BF22" s="116"/>
      <c r="BG22" s="116"/>
      <c r="BH22" s="116"/>
      <c r="BI22" s="116"/>
      <c r="BJ22" s="116"/>
    </row>
    <row r="23" customFormat="false" ht="20.25" hidden="false" customHeight="true" outlineLevel="0" collapsed="false">
      <c r="B23" s="75" t="n">
        <f aca="false">B21+1</f>
        <v>5</v>
      </c>
      <c r="C23" s="101"/>
      <c r="D23" s="101"/>
      <c r="E23" s="444"/>
      <c r="F23" s="445"/>
      <c r="G23" s="444"/>
      <c r="H23" s="445"/>
      <c r="I23" s="104"/>
      <c r="J23" s="104"/>
      <c r="K23" s="105"/>
      <c r="L23" s="105"/>
      <c r="M23" s="105"/>
      <c r="N23" s="105"/>
      <c r="O23" s="106"/>
      <c r="P23" s="106"/>
      <c r="Q23" s="106"/>
      <c r="R23" s="106"/>
      <c r="S23" s="106"/>
      <c r="T23" s="451" t="s">
        <v>34</v>
      </c>
      <c r="U23" s="452"/>
      <c r="V23" s="453"/>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1"/>
      <c r="AU23" s="111"/>
      <c r="AV23" s="111"/>
      <c r="AW23" s="111"/>
      <c r="AX23" s="112"/>
      <c r="AY23" s="110"/>
      <c r="AZ23" s="111"/>
      <c r="BA23" s="113"/>
      <c r="BB23" s="114"/>
      <c r="BC23" s="114"/>
      <c r="BD23" s="115"/>
      <c r="BE23" s="115"/>
      <c r="BF23" s="116"/>
      <c r="BG23" s="116"/>
      <c r="BH23" s="116"/>
      <c r="BI23" s="116"/>
      <c r="BJ23" s="116"/>
    </row>
    <row r="24" customFormat="false" ht="20.25" hidden="false" customHeight="true" outlineLevel="0" collapsed="false">
      <c r="B24" s="75"/>
      <c r="C24" s="101"/>
      <c r="D24" s="101"/>
      <c r="E24" s="444"/>
      <c r="F24" s="445" t="n">
        <f aca="false">C23</f>
        <v>0</v>
      </c>
      <c r="G24" s="444"/>
      <c r="H24" s="445" t="n">
        <f aca="false">I23</f>
        <v>0</v>
      </c>
      <c r="I24" s="104"/>
      <c r="J24" s="104"/>
      <c r="K24" s="105"/>
      <c r="L24" s="105"/>
      <c r="M24" s="105"/>
      <c r="N24" s="105"/>
      <c r="O24" s="106"/>
      <c r="P24" s="106"/>
      <c r="Q24" s="106"/>
      <c r="R24" s="106"/>
      <c r="S24" s="106"/>
      <c r="T24" s="454" t="s">
        <v>35</v>
      </c>
      <c r="U24" s="455"/>
      <c r="V24" s="456"/>
      <c r="W24" s="96" t="str">
        <f aca="false">IF(W23="","",VLOOKUP(W23,'シフト記号表 (3)'!$C$6:$L$47,10,FALSE()))</f>
        <v/>
      </c>
      <c r="X24" s="97" t="str">
        <f aca="false">IF(X23="","",VLOOKUP(X23,'シフト記号表 (3)'!$C$6:$L$47,10,FALSE()))</f>
        <v/>
      </c>
      <c r="Y24" s="97" t="str">
        <f aca="false">IF(Y23="","",VLOOKUP(Y23,'シフト記号表 (3)'!$C$6:$L$47,10,FALSE()))</f>
        <v/>
      </c>
      <c r="Z24" s="97" t="str">
        <f aca="false">IF(Z23="","",VLOOKUP(Z23,'シフト記号表 (3)'!$C$6:$L$47,10,FALSE()))</f>
        <v/>
      </c>
      <c r="AA24" s="97" t="str">
        <f aca="false">IF(AA23="","",VLOOKUP(AA23,'シフト記号表 (3)'!$C$6:$L$47,10,FALSE()))</f>
        <v/>
      </c>
      <c r="AB24" s="97" t="str">
        <f aca="false">IF(AB23="","",VLOOKUP(AB23,'シフト記号表 (3)'!$C$6:$L$47,10,FALSE()))</f>
        <v/>
      </c>
      <c r="AC24" s="98" t="str">
        <f aca="false">IF(AC23="","",VLOOKUP(AC23,'シフト記号表 (3)'!$C$6:$L$47,10,FALSE()))</f>
        <v/>
      </c>
      <c r="AD24" s="96" t="str">
        <f aca="false">IF(AD23="","",VLOOKUP(AD23,'シフト記号表 (3)'!$C$6:$L$47,10,FALSE()))</f>
        <v/>
      </c>
      <c r="AE24" s="97" t="str">
        <f aca="false">IF(AE23="","",VLOOKUP(AE23,'シフト記号表 (3)'!$C$6:$L$47,10,FALSE()))</f>
        <v/>
      </c>
      <c r="AF24" s="97" t="str">
        <f aca="false">IF(AF23="","",VLOOKUP(AF23,'シフト記号表 (3)'!$C$6:$L$47,10,FALSE()))</f>
        <v/>
      </c>
      <c r="AG24" s="97" t="str">
        <f aca="false">IF(AG23="","",VLOOKUP(AG23,'シフト記号表 (3)'!$C$6:$L$47,10,FALSE()))</f>
        <v/>
      </c>
      <c r="AH24" s="97" t="str">
        <f aca="false">IF(AH23="","",VLOOKUP(AH23,'シフト記号表 (3)'!$C$6:$L$47,10,FALSE()))</f>
        <v/>
      </c>
      <c r="AI24" s="97" t="str">
        <f aca="false">IF(AI23="","",VLOOKUP(AI23,'シフト記号表 (3)'!$C$6:$L$47,10,FALSE()))</f>
        <v/>
      </c>
      <c r="AJ24" s="98" t="str">
        <f aca="false">IF(AJ23="","",VLOOKUP(AJ23,'シフト記号表 (3)'!$C$6:$L$47,10,FALSE()))</f>
        <v/>
      </c>
      <c r="AK24" s="96" t="str">
        <f aca="false">IF(AK23="","",VLOOKUP(AK23,'シフト記号表 (3)'!$C$6:$L$47,10,FALSE()))</f>
        <v/>
      </c>
      <c r="AL24" s="97" t="str">
        <f aca="false">IF(AL23="","",VLOOKUP(AL23,'シフト記号表 (3)'!$C$6:$L$47,10,FALSE()))</f>
        <v/>
      </c>
      <c r="AM24" s="97" t="str">
        <f aca="false">IF(AM23="","",VLOOKUP(AM23,'シフト記号表 (3)'!$C$6:$L$47,10,FALSE()))</f>
        <v/>
      </c>
      <c r="AN24" s="97" t="str">
        <f aca="false">IF(AN23="","",VLOOKUP(AN23,'シフト記号表 (3)'!$C$6:$L$47,10,FALSE()))</f>
        <v/>
      </c>
      <c r="AO24" s="97" t="str">
        <f aca="false">IF(AO23="","",VLOOKUP(AO23,'シフト記号表 (3)'!$C$6:$L$47,10,FALSE()))</f>
        <v/>
      </c>
      <c r="AP24" s="97" t="str">
        <f aca="false">IF(AP23="","",VLOOKUP(AP23,'シフト記号表 (3)'!$C$6:$L$47,10,FALSE()))</f>
        <v/>
      </c>
      <c r="AQ24" s="98" t="str">
        <f aca="false">IF(AQ23="","",VLOOKUP(AQ23,'シフト記号表 (3)'!$C$6:$L$47,10,FALSE()))</f>
        <v/>
      </c>
      <c r="AR24" s="96" t="str">
        <f aca="false">IF(AR23="","",VLOOKUP(AR23,'シフト記号表 (3)'!$C$6:$L$47,10,FALSE()))</f>
        <v/>
      </c>
      <c r="AS24" s="97" t="str">
        <f aca="false">IF(AS23="","",VLOOKUP(AS23,'シフト記号表 (3)'!$C$6:$L$47,10,FALSE()))</f>
        <v/>
      </c>
      <c r="AT24" s="97" t="str">
        <f aca="false">IF(AT23="","",VLOOKUP(AT23,'シフト記号表 (3)'!$C$6:$L$47,10,FALSE()))</f>
        <v/>
      </c>
      <c r="AU24" s="97" t="str">
        <f aca="false">IF(AU23="","",VLOOKUP(AU23,'シフト記号表 (3)'!$C$6:$L$47,10,FALSE()))</f>
        <v/>
      </c>
      <c r="AV24" s="97" t="str">
        <f aca="false">IF(AV23="","",VLOOKUP(AV23,'シフト記号表 (3)'!$C$6:$L$47,10,FALSE()))</f>
        <v/>
      </c>
      <c r="AW24" s="97" t="str">
        <f aca="false">IF(AW23="","",VLOOKUP(AW23,'シフト記号表 (3)'!$C$6:$L$47,10,FALSE()))</f>
        <v/>
      </c>
      <c r="AX24" s="98" t="str">
        <f aca="false">IF(AX23="","",VLOOKUP(AX23,'シフト記号表 (3)'!$C$6:$L$47,10,FALSE()))</f>
        <v/>
      </c>
      <c r="AY24" s="96" t="str">
        <f aca="false">IF(AY23="","",VLOOKUP(AY23,'シフト記号表 (3)'!$C$6:$L$47,10,FALSE()))</f>
        <v/>
      </c>
      <c r="AZ24" s="97" t="str">
        <f aca="false">IF(AZ23="","",VLOOKUP(AZ23,'シフト記号表 (3)'!$C$6:$L$47,10,FALSE()))</f>
        <v/>
      </c>
      <c r="BA24" s="97" t="str">
        <f aca="false">IF(BA23="","",VLOOKUP(BA23,'シフト記号表 (3)'!$C$6:$L$47,10,FALSE()))</f>
        <v/>
      </c>
      <c r="BB24" s="99" t="n">
        <f aca="false">IF($BE$3="４週",SUM(W24:AX24),IF($BE$3="暦月",SUM(W24:BA24),""))</f>
        <v>0</v>
      </c>
      <c r="BC24" s="99"/>
      <c r="BD24" s="100" t="n">
        <f aca="false">IF($BE$3="４週",BB24/4,IF($BE$3="暦月",(BB24/($BE$8/7)),""))</f>
        <v>0</v>
      </c>
      <c r="BE24" s="100"/>
      <c r="BF24" s="116"/>
      <c r="BG24" s="116"/>
      <c r="BH24" s="116"/>
      <c r="BI24" s="116"/>
      <c r="BJ24" s="116"/>
    </row>
    <row r="25" customFormat="false" ht="20.25" hidden="false" customHeight="true" outlineLevel="0" collapsed="false">
      <c r="B25" s="75" t="n">
        <f aca="false">B23+1</f>
        <v>6</v>
      </c>
      <c r="C25" s="101"/>
      <c r="D25" s="101"/>
      <c r="E25" s="444"/>
      <c r="F25" s="445"/>
      <c r="G25" s="444"/>
      <c r="H25" s="445"/>
      <c r="I25" s="104"/>
      <c r="J25" s="104"/>
      <c r="K25" s="105"/>
      <c r="L25" s="105"/>
      <c r="M25" s="105"/>
      <c r="N25" s="105"/>
      <c r="O25" s="106"/>
      <c r="P25" s="106"/>
      <c r="Q25" s="106"/>
      <c r="R25" s="106"/>
      <c r="S25" s="106"/>
      <c r="T25" s="457" t="s">
        <v>34</v>
      </c>
      <c r="V25" s="458"/>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1"/>
      <c r="AU25" s="111"/>
      <c r="AV25" s="111"/>
      <c r="AW25" s="111"/>
      <c r="AX25" s="112"/>
      <c r="AY25" s="110"/>
      <c r="AZ25" s="111"/>
      <c r="BA25" s="113"/>
      <c r="BB25" s="114"/>
      <c r="BC25" s="114"/>
      <c r="BD25" s="115"/>
      <c r="BE25" s="115"/>
      <c r="BF25" s="116"/>
      <c r="BG25" s="116"/>
      <c r="BH25" s="116"/>
      <c r="BI25" s="116"/>
      <c r="BJ25" s="116"/>
    </row>
    <row r="26" customFormat="false" ht="20.25" hidden="false" customHeight="true" outlineLevel="0" collapsed="false">
      <c r="B26" s="75"/>
      <c r="C26" s="101"/>
      <c r="D26" s="101"/>
      <c r="E26" s="444"/>
      <c r="F26" s="445" t="n">
        <f aca="false">C25</f>
        <v>0</v>
      </c>
      <c r="G26" s="444"/>
      <c r="H26" s="445" t="n">
        <f aca="false">I25</f>
        <v>0</v>
      </c>
      <c r="I26" s="104"/>
      <c r="J26" s="104"/>
      <c r="K26" s="105"/>
      <c r="L26" s="105"/>
      <c r="M26" s="105"/>
      <c r="N26" s="105"/>
      <c r="O26" s="106"/>
      <c r="P26" s="106"/>
      <c r="Q26" s="106"/>
      <c r="R26" s="106"/>
      <c r="S26" s="106"/>
      <c r="T26" s="446" t="s">
        <v>35</v>
      </c>
      <c r="U26" s="447"/>
      <c r="V26" s="448"/>
      <c r="W26" s="96" t="str">
        <f aca="false">IF(W25="","",VLOOKUP(W25,'シフト記号表 (3)'!$C$6:$L$47,10,FALSE()))</f>
        <v/>
      </c>
      <c r="X26" s="97" t="str">
        <f aca="false">IF(X25="","",VLOOKUP(X25,'シフト記号表 (3)'!$C$6:$L$47,10,FALSE()))</f>
        <v/>
      </c>
      <c r="Y26" s="97" t="str">
        <f aca="false">IF(Y25="","",VLOOKUP(Y25,'シフト記号表 (3)'!$C$6:$L$47,10,FALSE()))</f>
        <v/>
      </c>
      <c r="Z26" s="97" t="str">
        <f aca="false">IF(Z25="","",VLOOKUP(Z25,'シフト記号表 (3)'!$C$6:$L$47,10,FALSE()))</f>
        <v/>
      </c>
      <c r="AA26" s="97" t="str">
        <f aca="false">IF(AA25="","",VLOOKUP(AA25,'シフト記号表 (3)'!$C$6:$L$47,10,FALSE()))</f>
        <v/>
      </c>
      <c r="AB26" s="97" t="str">
        <f aca="false">IF(AB25="","",VLOOKUP(AB25,'シフト記号表 (3)'!$C$6:$L$47,10,FALSE()))</f>
        <v/>
      </c>
      <c r="AC26" s="98" t="str">
        <f aca="false">IF(AC25="","",VLOOKUP(AC25,'シフト記号表 (3)'!$C$6:$L$47,10,FALSE()))</f>
        <v/>
      </c>
      <c r="AD26" s="96" t="str">
        <f aca="false">IF(AD25="","",VLOOKUP(AD25,'シフト記号表 (3)'!$C$6:$L$47,10,FALSE()))</f>
        <v/>
      </c>
      <c r="AE26" s="97" t="str">
        <f aca="false">IF(AE25="","",VLOOKUP(AE25,'シフト記号表 (3)'!$C$6:$L$47,10,FALSE()))</f>
        <v/>
      </c>
      <c r="AF26" s="97" t="str">
        <f aca="false">IF(AF25="","",VLOOKUP(AF25,'シフト記号表 (3)'!$C$6:$L$47,10,FALSE()))</f>
        <v/>
      </c>
      <c r="AG26" s="97" t="str">
        <f aca="false">IF(AG25="","",VLOOKUP(AG25,'シフト記号表 (3)'!$C$6:$L$47,10,FALSE()))</f>
        <v/>
      </c>
      <c r="AH26" s="97" t="str">
        <f aca="false">IF(AH25="","",VLOOKUP(AH25,'シフト記号表 (3)'!$C$6:$L$47,10,FALSE()))</f>
        <v/>
      </c>
      <c r="AI26" s="97" t="str">
        <f aca="false">IF(AI25="","",VLOOKUP(AI25,'シフト記号表 (3)'!$C$6:$L$47,10,FALSE()))</f>
        <v/>
      </c>
      <c r="AJ26" s="98" t="str">
        <f aca="false">IF(AJ25="","",VLOOKUP(AJ25,'シフト記号表 (3)'!$C$6:$L$47,10,FALSE()))</f>
        <v/>
      </c>
      <c r="AK26" s="96" t="str">
        <f aca="false">IF(AK25="","",VLOOKUP(AK25,'シフト記号表 (3)'!$C$6:$L$47,10,FALSE()))</f>
        <v/>
      </c>
      <c r="AL26" s="97" t="str">
        <f aca="false">IF(AL25="","",VLOOKUP(AL25,'シフト記号表 (3)'!$C$6:$L$47,10,FALSE()))</f>
        <v/>
      </c>
      <c r="AM26" s="97" t="str">
        <f aca="false">IF(AM25="","",VLOOKUP(AM25,'シフト記号表 (3)'!$C$6:$L$47,10,FALSE()))</f>
        <v/>
      </c>
      <c r="AN26" s="97" t="str">
        <f aca="false">IF(AN25="","",VLOOKUP(AN25,'シフト記号表 (3)'!$C$6:$L$47,10,FALSE()))</f>
        <v/>
      </c>
      <c r="AO26" s="97" t="str">
        <f aca="false">IF(AO25="","",VLOOKUP(AO25,'シフト記号表 (3)'!$C$6:$L$47,10,FALSE()))</f>
        <v/>
      </c>
      <c r="AP26" s="97" t="str">
        <f aca="false">IF(AP25="","",VLOOKUP(AP25,'シフト記号表 (3)'!$C$6:$L$47,10,FALSE()))</f>
        <v/>
      </c>
      <c r="AQ26" s="98" t="str">
        <f aca="false">IF(AQ25="","",VLOOKUP(AQ25,'シフト記号表 (3)'!$C$6:$L$47,10,FALSE()))</f>
        <v/>
      </c>
      <c r="AR26" s="96" t="str">
        <f aca="false">IF(AR25="","",VLOOKUP(AR25,'シフト記号表 (3)'!$C$6:$L$47,10,FALSE()))</f>
        <v/>
      </c>
      <c r="AS26" s="97" t="str">
        <f aca="false">IF(AS25="","",VLOOKUP(AS25,'シフト記号表 (3)'!$C$6:$L$47,10,FALSE()))</f>
        <v/>
      </c>
      <c r="AT26" s="97" t="str">
        <f aca="false">IF(AT25="","",VLOOKUP(AT25,'シフト記号表 (3)'!$C$6:$L$47,10,FALSE()))</f>
        <v/>
      </c>
      <c r="AU26" s="97" t="str">
        <f aca="false">IF(AU25="","",VLOOKUP(AU25,'シフト記号表 (3)'!$C$6:$L$47,10,FALSE()))</f>
        <v/>
      </c>
      <c r="AV26" s="97" t="str">
        <f aca="false">IF(AV25="","",VLOOKUP(AV25,'シフト記号表 (3)'!$C$6:$L$47,10,FALSE()))</f>
        <v/>
      </c>
      <c r="AW26" s="97" t="str">
        <f aca="false">IF(AW25="","",VLOOKUP(AW25,'シフト記号表 (3)'!$C$6:$L$47,10,FALSE()))</f>
        <v/>
      </c>
      <c r="AX26" s="98" t="str">
        <f aca="false">IF(AX25="","",VLOOKUP(AX25,'シフト記号表 (3)'!$C$6:$L$47,10,FALSE()))</f>
        <v/>
      </c>
      <c r="AY26" s="96" t="str">
        <f aca="false">IF(AY25="","",VLOOKUP(AY25,'シフト記号表 (3)'!$C$6:$L$47,10,FALSE()))</f>
        <v/>
      </c>
      <c r="AZ26" s="97" t="str">
        <f aca="false">IF(AZ25="","",VLOOKUP(AZ25,'シフト記号表 (3)'!$C$6:$L$47,10,FALSE()))</f>
        <v/>
      </c>
      <c r="BA26" s="97" t="str">
        <f aca="false">IF(BA25="","",VLOOKUP(BA25,'シフト記号表 (3)'!$C$6:$L$47,10,FALSE()))</f>
        <v/>
      </c>
      <c r="BB26" s="99" t="n">
        <f aca="false">IF($BE$3="４週",SUM(W26:AX26),IF($BE$3="暦月",SUM(W26:BA26),""))</f>
        <v>0</v>
      </c>
      <c r="BC26" s="99"/>
      <c r="BD26" s="100" t="n">
        <f aca="false">IF($BE$3="４週",BB26/4,IF($BE$3="暦月",(BB26/($BE$8/7)),""))</f>
        <v>0</v>
      </c>
      <c r="BE26" s="100"/>
      <c r="BF26" s="116"/>
      <c r="BG26" s="116"/>
      <c r="BH26" s="116"/>
      <c r="BI26" s="116"/>
      <c r="BJ26" s="116"/>
    </row>
    <row r="27" customFormat="false" ht="20.25" hidden="false" customHeight="true" outlineLevel="0" collapsed="false">
      <c r="B27" s="75" t="n">
        <f aca="false">B25+1</f>
        <v>7</v>
      </c>
      <c r="C27" s="101"/>
      <c r="D27" s="101"/>
      <c r="E27" s="444"/>
      <c r="F27" s="445"/>
      <c r="G27" s="444"/>
      <c r="H27" s="445"/>
      <c r="I27" s="104"/>
      <c r="J27" s="104"/>
      <c r="K27" s="105"/>
      <c r="L27" s="105"/>
      <c r="M27" s="105"/>
      <c r="N27" s="105"/>
      <c r="O27" s="106"/>
      <c r="P27" s="106"/>
      <c r="Q27" s="106"/>
      <c r="R27" s="106"/>
      <c r="S27" s="106"/>
      <c r="T27" s="451" t="s">
        <v>34</v>
      </c>
      <c r="U27" s="452"/>
      <c r="V27" s="453"/>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1"/>
      <c r="AU27" s="111"/>
      <c r="AV27" s="111"/>
      <c r="AW27" s="111"/>
      <c r="AX27" s="112"/>
      <c r="AY27" s="110"/>
      <c r="AZ27" s="111"/>
      <c r="BA27" s="113"/>
      <c r="BB27" s="114"/>
      <c r="BC27" s="114"/>
      <c r="BD27" s="115"/>
      <c r="BE27" s="115"/>
      <c r="BF27" s="116"/>
      <c r="BG27" s="116"/>
      <c r="BH27" s="116"/>
      <c r="BI27" s="116"/>
      <c r="BJ27" s="116"/>
    </row>
    <row r="28" customFormat="false" ht="20.25" hidden="false" customHeight="true" outlineLevel="0" collapsed="false">
      <c r="B28" s="75"/>
      <c r="C28" s="101"/>
      <c r="D28" s="101"/>
      <c r="E28" s="444"/>
      <c r="F28" s="445" t="n">
        <f aca="false">C27</f>
        <v>0</v>
      </c>
      <c r="G28" s="444"/>
      <c r="H28" s="445" t="n">
        <f aca="false">I27</f>
        <v>0</v>
      </c>
      <c r="I28" s="104"/>
      <c r="J28" s="104"/>
      <c r="K28" s="105"/>
      <c r="L28" s="105"/>
      <c r="M28" s="105"/>
      <c r="N28" s="105"/>
      <c r="O28" s="106"/>
      <c r="P28" s="106"/>
      <c r="Q28" s="106"/>
      <c r="R28" s="106"/>
      <c r="S28" s="106"/>
      <c r="T28" s="446" t="s">
        <v>35</v>
      </c>
      <c r="U28" s="447"/>
      <c r="V28" s="448"/>
      <c r="W28" s="96" t="str">
        <f aca="false">IF(W27="","",VLOOKUP(W27,'シフト記号表 (3)'!$C$6:$L$47,10,FALSE()))</f>
        <v/>
      </c>
      <c r="X28" s="97" t="str">
        <f aca="false">IF(X27="","",VLOOKUP(X27,'シフト記号表 (3)'!$C$6:$L$47,10,FALSE()))</f>
        <v/>
      </c>
      <c r="Y28" s="97" t="str">
        <f aca="false">IF(Y27="","",VLOOKUP(Y27,'シフト記号表 (3)'!$C$6:$L$47,10,FALSE()))</f>
        <v/>
      </c>
      <c r="Z28" s="97" t="str">
        <f aca="false">IF(Z27="","",VLOOKUP(Z27,'シフト記号表 (3)'!$C$6:$L$47,10,FALSE()))</f>
        <v/>
      </c>
      <c r="AA28" s="97" t="str">
        <f aca="false">IF(AA27="","",VLOOKUP(AA27,'シフト記号表 (3)'!$C$6:$L$47,10,FALSE()))</f>
        <v/>
      </c>
      <c r="AB28" s="97" t="str">
        <f aca="false">IF(AB27="","",VLOOKUP(AB27,'シフト記号表 (3)'!$C$6:$L$47,10,FALSE()))</f>
        <v/>
      </c>
      <c r="AC28" s="98" t="str">
        <f aca="false">IF(AC27="","",VLOOKUP(AC27,'シフト記号表 (3)'!$C$6:$L$47,10,FALSE()))</f>
        <v/>
      </c>
      <c r="AD28" s="96" t="str">
        <f aca="false">IF(AD27="","",VLOOKUP(AD27,'シフト記号表 (3)'!$C$6:$L$47,10,FALSE()))</f>
        <v/>
      </c>
      <c r="AE28" s="97" t="str">
        <f aca="false">IF(AE27="","",VLOOKUP(AE27,'シフト記号表 (3)'!$C$6:$L$47,10,FALSE()))</f>
        <v/>
      </c>
      <c r="AF28" s="97" t="str">
        <f aca="false">IF(AF27="","",VLOOKUP(AF27,'シフト記号表 (3)'!$C$6:$L$47,10,FALSE()))</f>
        <v/>
      </c>
      <c r="AG28" s="97" t="str">
        <f aca="false">IF(AG27="","",VLOOKUP(AG27,'シフト記号表 (3)'!$C$6:$L$47,10,FALSE()))</f>
        <v/>
      </c>
      <c r="AH28" s="97" t="str">
        <f aca="false">IF(AH27="","",VLOOKUP(AH27,'シフト記号表 (3)'!$C$6:$L$47,10,FALSE()))</f>
        <v/>
      </c>
      <c r="AI28" s="97" t="str">
        <f aca="false">IF(AI27="","",VLOOKUP(AI27,'シフト記号表 (3)'!$C$6:$L$47,10,FALSE()))</f>
        <v/>
      </c>
      <c r="AJ28" s="98" t="str">
        <f aca="false">IF(AJ27="","",VLOOKUP(AJ27,'シフト記号表 (3)'!$C$6:$L$47,10,FALSE()))</f>
        <v/>
      </c>
      <c r="AK28" s="96" t="str">
        <f aca="false">IF(AK27="","",VLOOKUP(AK27,'シフト記号表 (3)'!$C$6:$L$47,10,FALSE()))</f>
        <v/>
      </c>
      <c r="AL28" s="97" t="str">
        <f aca="false">IF(AL27="","",VLOOKUP(AL27,'シフト記号表 (3)'!$C$6:$L$47,10,FALSE()))</f>
        <v/>
      </c>
      <c r="AM28" s="97" t="str">
        <f aca="false">IF(AM27="","",VLOOKUP(AM27,'シフト記号表 (3)'!$C$6:$L$47,10,FALSE()))</f>
        <v/>
      </c>
      <c r="AN28" s="97" t="str">
        <f aca="false">IF(AN27="","",VLOOKUP(AN27,'シフト記号表 (3)'!$C$6:$L$47,10,FALSE()))</f>
        <v/>
      </c>
      <c r="AO28" s="97" t="str">
        <f aca="false">IF(AO27="","",VLOOKUP(AO27,'シフト記号表 (3)'!$C$6:$L$47,10,FALSE()))</f>
        <v/>
      </c>
      <c r="AP28" s="97" t="str">
        <f aca="false">IF(AP27="","",VLOOKUP(AP27,'シフト記号表 (3)'!$C$6:$L$47,10,FALSE()))</f>
        <v/>
      </c>
      <c r="AQ28" s="98" t="str">
        <f aca="false">IF(AQ27="","",VLOOKUP(AQ27,'シフト記号表 (3)'!$C$6:$L$47,10,FALSE()))</f>
        <v/>
      </c>
      <c r="AR28" s="96" t="str">
        <f aca="false">IF(AR27="","",VLOOKUP(AR27,'シフト記号表 (3)'!$C$6:$L$47,10,FALSE()))</f>
        <v/>
      </c>
      <c r="AS28" s="97" t="str">
        <f aca="false">IF(AS27="","",VLOOKUP(AS27,'シフト記号表 (3)'!$C$6:$L$47,10,FALSE()))</f>
        <v/>
      </c>
      <c r="AT28" s="97" t="str">
        <f aca="false">IF(AT27="","",VLOOKUP(AT27,'シフト記号表 (3)'!$C$6:$L$47,10,FALSE()))</f>
        <v/>
      </c>
      <c r="AU28" s="97" t="str">
        <f aca="false">IF(AU27="","",VLOOKUP(AU27,'シフト記号表 (3)'!$C$6:$L$47,10,FALSE()))</f>
        <v/>
      </c>
      <c r="AV28" s="97" t="str">
        <f aca="false">IF(AV27="","",VLOOKUP(AV27,'シフト記号表 (3)'!$C$6:$L$47,10,FALSE()))</f>
        <v/>
      </c>
      <c r="AW28" s="97" t="str">
        <f aca="false">IF(AW27="","",VLOOKUP(AW27,'シフト記号表 (3)'!$C$6:$L$47,10,FALSE()))</f>
        <v/>
      </c>
      <c r="AX28" s="98" t="str">
        <f aca="false">IF(AX27="","",VLOOKUP(AX27,'シフト記号表 (3)'!$C$6:$L$47,10,FALSE()))</f>
        <v/>
      </c>
      <c r="AY28" s="96" t="str">
        <f aca="false">IF(AY27="","",VLOOKUP(AY27,'シフト記号表 (3)'!$C$6:$L$47,10,FALSE()))</f>
        <v/>
      </c>
      <c r="AZ28" s="97" t="str">
        <f aca="false">IF(AZ27="","",VLOOKUP(AZ27,'シフト記号表 (3)'!$C$6:$L$47,10,FALSE()))</f>
        <v/>
      </c>
      <c r="BA28" s="97" t="str">
        <f aca="false">IF(BA27="","",VLOOKUP(BA27,'シフト記号表 (3)'!$C$6:$L$47,10,FALSE()))</f>
        <v/>
      </c>
      <c r="BB28" s="99" t="n">
        <f aca="false">IF($BE$3="４週",SUM(W28:AX28),IF($BE$3="暦月",SUM(W28:BA28),""))</f>
        <v>0</v>
      </c>
      <c r="BC28" s="99"/>
      <c r="BD28" s="100" t="n">
        <f aca="false">IF($BE$3="４週",BB28/4,IF($BE$3="暦月",(BB28/($BE$8/7)),""))</f>
        <v>0</v>
      </c>
      <c r="BE28" s="100"/>
      <c r="BF28" s="116"/>
      <c r="BG28" s="116"/>
      <c r="BH28" s="116"/>
      <c r="BI28" s="116"/>
      <c r="BJ28" s="116"/>
    </row>
    <row r="29" customFormat="false" ht="20.25" hidden="false" customHeight="true" outlineLevel="0" collapsed="false">
      <c r="B29" s="75" t="n">
        <f aca="false">B27+1</f>
        <v>8</v>
      </c>
      <c r="C29" s="101"/>
      <c r="D29" s="101"/>
      <c r="E29" s="444"/>
      <c r="F29" s="445"/>
      <c r="G29" s="444"/>
      <c r="H29" s="445"/>
      <c r="I29" s="104"/>
      <c r="J29" s="104"/>
      <c r="K29" s="105"/>
      <c r="L29" s="105"/>
      <c r="M29" s="105"/>
      <c r="N29" s="105"/>
      <c r="O29" s="106"/>
      <c r="P29" s="106"/>
      <c r="Q29" s="106"/>
      <c r="R29" s="106"/>
      <c r="S29" s="106"/>
      <c r="T29" s="451" t="s">
        <v>34</v>
      </c>
      <c r="U29" s="452"/>
      <c r="V29" s="453"/>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1"/>
      <c r="AU29" s="111"/>
      <c r="AV29" s="111"/>
      <c r="AW29" s="111"/>
      <c r="AX29" s="112"/>
      <c r="AY29" s="110"/>
      <c r="AZ29" s="111"/>
      <c r="BA29" s="113"/>
      <c r="BB29" s="114"/>
      <c r="BC29" s="114"/>
      <c r="BD29" s="115"/>
      <c r="BE29" s="115"/>
      <c r="BF29" s="116"/>
      <c r="BG29" s="116"/>
      <c r="BH29" s="116"/>
      <c r="BI29" s="116"/>
      <c r="BJ29" s="116"/>
    </row>
    <row r="30" customFormat="false" ht="20.25" hidden="false" customHeight="true" outlineLevel="0" collapsed="false">
      <c r="B30" s="75"/>
      <c r="C30" s="101"/>
      <c r="D30" s="101"/>
      <c r="E30" s="444"/>
      <c r="F30" s="445" t="n">
        <f aca="false">C29</f>
        <v>0</v>
      </c>
      <c r="G30" s="444"/>
      <c r="H30" s="445" t="n">
        <f aca="false">I29</f>
        <v>0</v>
      </c>
      <c r="I30" s="104"/>
      <c r="J30" s="104"/>
      <c r="K30" s="105"/>
      <c r="L30" s="105"/>
      <c r="M30" s="105"/>
      <c r="N30" s="105"/>
      <c r="O30" s="106"/>
      <c r="P30" s="106"/>
      <c r="Q30" s="106"/>
      <c r="R30" s="106"/>
      <c r="S30" s="106"/>
      <c r="T30" s="446" t="s">
        <v>35</v>
      </c>
      <c r="U30" s="447"/>
      <c r="V30" s="448"/>
      <c r="W30" s="96" t="str">
        <f aca="false">IF(W29="","",VLOOKUP(W29,'シフト記号表 (3)'!$C$6:$L$47,10,FALSE()))</f>
        <v/>
      </c>
      <c r="X30" s="97" t="str">
        <f aca="false">IF(X29="","",VLOOKUP(X29,'シフト記号表 (3)'!$C$6:$L$47,10,FALSE()))</f>
        <v/>
      </c>
      <c r="Y30" s="97" t="str">
        <f aca="false">IF(Y29="","",VLOOKUP(Y29,'シフト記号表 (3)'!$C$6:$L$47,10,FALSE()))</f>
        <v/>
      </c>
      <c r="Z30" s="97" t="str">
        <f aca="false">IF(Z29="","",VLOOKUP(Z29,'シフト記号表 (3)'!$C$6:$L$47,10,FALSE()))</f>
        <v/>
      </c>
      <c r="AA30" s="97" t="str">
        <f aca="false">IF(AA29="","",VLOOKUP(AA29,'シフト記号表 (3)'!$C$6:$L$47,10,FALSE()))</f>
        <v/>
      </c>
      <c r="AB30" s="97" t="str">
        <f aca="false">IF(AB29="","",VLOOKUP(AB29,'シフト記号表 (3)'!$C$6:$L$47,10,FALSE()))</f>
        <v/>
      </c>
      <c r="AC30" s="98" t="str">
        <f aca="false">IF(AC29="","",VLOOKUP(AC29,'シフト記号表 (3)'!$C$6:$L$47,10,FALSE()))</f>
        <v/>
      </c>
      <c r="AD30" s="96" t="str">
        <f aca="false">IF(AD29="","",VLOOKUP(AD29,'シフト記号表 (3)'!$C$6:$L$47,10,FALSE()))</f>
        <v/>
      </c>
      <c r="AE30" s="97" t="str">
        <f aca="false">IF(AE29="","",VLOOKUP(AE29,'シフト記号表 (3)'!$C$6:$L$47,10,FALSE()))</f>
        <v/>
      </c>
      <c r="AF30" s="97" t="str">
        <f aca="false">IF(AF29="","",VLOOKUP(AF29,'シフト記号表 (3)'!$C$6:$L$47,10,FALSE()))</f>
        <v/>
      </c>
      <c r="AG30" s="97" t="str">
        <f aca="false">IF(AG29="","",VLOOKUP(AG29,'シフト記号表 (3)'!$C$6:$L$47,10,FALSE()))</f>
        <v/>
      </c>
      <c r="AH30" s="97" t="str">
        <f aca="false">IF(AH29="","",VLOOKUP(AH29,'シフト記号表 (3)'!$C$6:$L$47,10,FALSE()))</f>
        <v/>
      </c>
      <c r="AI30" s="97" t="str">
        <f aca="false">IF(AI29="","",VLOOKUP(AI29,'シフト記号表 (3)'!$C$6:$L$47,10,FALSE()))</f>
        <v/>
      </c>
      <c r="AJ30" s="98" t="str">
        <f aca="false">IF(AJ29="","",VLOOKUP(AJ29,'シフト記号表 (3)'!$C$6:$L$47,10,FALSE()))</f>
        <v/>
      </c>
      <c r="AK30" s="96" t="str">
        <f aca="false">IF(AK29="","",VLOOKUP(AK29,'シフト記号表 (3)'!$C$6:$L$47,10,FALSE()))</f>
        <v/>
      </c>
      <c r="AL30" s="97" t="str">
        <f aca="false">IF(AL29="","",VLOOKUP(AL29,'シフト記号表 (3)'!$C$6:$L$47,10,FALSE()))</f>
        <v/>
      </c>
      <c r="AM30" s="97" t="str">
        <f aca="false">IF(AM29="","",VLOOKUP(AM29,'シフト記号表 (3)'!$C$6:$L$47,10,FALSE()))</f>
        <v/>
      </c>
      <c r="AN30" s="97" t="str">
        <f aca="false">IF(AN29="","",VLOOKUP(AN29,'シフト記号表 (3)'!$C$6:$L$47,10,FALSE()))</f>
        <v/>
      </c>
      <c r="AO30" s="97" t="str">
        <f aca="false">IF(AO29="","",VLOOKUP(AO29,'シフト記号表 (3)'!$C$6:$L$47,10,FALSE()))</f>
        <v/>
      </c>
      <c r="AP30" s="97" t="str">
        <f aca="false">IF(AP29="","",VLOOKUP(AP29,'シフト記号表 (3)'!$C$6:$L$47,10,FALSE()))</f>
        <v/>
      </c>
      <c r="AQ30" s="98" t="str">
        <f aca="false">IF(AQ29="","",VLOOKUP(AQ29,'シフト記号表 (3)'!$C$6:$L$47,10,FALSE()))</f>
        <v/>
      </c>
      <c r="AR30" s="96" t="str">
        <f aca="false">IF(AR29="","",VLOOKUP(AR29,'シフト記号表 (3)'!$C$6:$L$47,10,FALSE()))</f>
        <v/>
      </c>
      <c r="AS30" s="97" t="str">
        <f aca="false">IF(AS29="","",VLOOKUP(AS29,'シフト記号表 (3)'!$C$6:$L$47,10,FALSE()))</f>
        <v/>
      </c>
      <c r="AT30" s="97" t="str">
        <f aca="false">IF(AT29="","",VLOOKUP(AT29,'シフト記号表 (3)'!$C$6:$L$47,10,FALSE()))</f>
        <v/>
      </c>
      <c r="AU30" s="97" t="str">
        <f aca="false">IF(AU29="","",VLOOKUP(AU29,'シフト記号表 (3)'!$C$6:$L$47,10,FALSE()))</f>
        <v/>
      </c>
      <c r="AV30" s="97" t="str">
        <f aca="false">IF(AV29="","",VLOOKUP(AV29,'シフト記号表 (3)'!$C$6:$L$47,10,FALSE()))</f>
        <v/>
      </c>
      <c r="AW30" s="97" t="str">
        <f aca="false">IF(AW29="","",VLOOKUP(AW29,'シフト記号表 (3)'!$C$6:$L$47,10,FALSE()))</f>
        <v/>
      </c>
      <c r="AX30" s="98" t="str">
        <f aca="false">IF(AX29="","",VLOOKUP(AX29,'シフト記号表 (3)'!$C$6:$L$47,10,FALSE()))</f>
        <v/>
      </c>
      <c r="AY30" s="96" t="str">
        <f aca="false">IF(AY29="","",VLOOKUP(AY29,'シフト記号表 (3)'!$C$6:$L$47,10,FALSE()))</f>
        <v/>
      </c>
      <c r="AZ30" s="97" t="str">
        <f aca="false">IF(AZ29="","",VLOOKUP(AZ29,'シフト記号表 (3)'!$C$6:$L$47,10,FALSE()))</f>
        <v/>
      </c>
      <c r="BA30" s="97" t="str">
        <f aca="false">IF(BA29="","",VLOOKUP(BA29,'シフト記号表 (3)'!$C$6:$L$47,10,FALSE()))</f>
        <v/>
      </c>
      <c r="BB30" s="99" t="n">
        <f aca="false">IF($BE$3="４週",SUM(W30:AX30),IF($BE$3="暦月",SUM(W30:BA30),""))</f>
        <v>0</v>
      </c>
      <c r="BC30" s="99"/>
      <c r="BD30" s="100" t="n">
        <f aca="false">IF($BE$3="４週",BB30/4,IF($BE$3="暦月",(BB30/($BE$8/7)),""))</f>
        <v>0</v>
      </c>
      <c r="BE30" s="100"/>
      <c r="BF30" s="116"/>
      <c r="BG30" s="116"/>
      <c r="BH30" s="116"/>
      <c r="BI30" s="116"/>
      <c r="BJ30" s="116"/>
    </row>
    <row r="31" customFormat="false" ht="20.25" hidden="false" customHeight="true" outlineLevel="0" collapsed="false">
      <c r="B31" s="75" t="n">
        <f aca="false">B29+1</f>
        <v>9</v>
      </c>
      <c r="C31" s="101"/>
      <c r="D31" s="101"/>
      <c r="E31" s="444"/>
      <c r="F31" s="445"/>
      <c r="G31" s="444"/>
      <c r="H31" s="445"/>
      <c r="I31" s="104"/>
      <c r="J31" s="104"/>
      <c r="K31" s="105"/>
      <c r="L31" s="105"/>
      <c r="M31" s="105"/>
      <c r="N31" s="105"/>
      <c r="O31" s="106"/>
      <c r="P31" s="106"/>
      <c r="Q31" s="106"/>
      <c r="R31" s="106"/>
      <c r="S31" s="106"/>
      <c r="T31" s="451" t="s">
        <v>34</v>
      </c>
      <c r="U31" s="452"/>
      <c r="V31" s="453"/>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1"/>
      <c r="AU31" s="111"/>
      <c r="AV31" s="111"/>
      <c r="AW31" s="111"/>
      <c r="AX31" s="112"/>
      <c r="AY31" s="110"/>
      <c r="AZ31" s="111"/>
      <c r="BA31" s="113"/>
      <c r="BB31" s="114"/>
      <c r="BC31" s="114"/>
      <c r="BD31" s="115"/>
      <c r="BE31" s="115"/>
      <c r="BF31" s="116"/>
      <c r="BG31" s="116"/>
      <c r="BH31" s="116"/>
      <c r="BI31" s="116"/>
      <c r="BJ31" s="116"/>
    </row>
    <row r="32" customFormat="false" ht="20.25" hidden="false" customHeight="true" outlineLevel="0" collapsed="false">
      <c r="B32" s="75"/>
      <c r="C32" s="101"/>
      <c r="D32" s="101"/>
      <c r="E32" s="444"/>
      <c r="F32" s="445" t="n">
        <f aca="false">C31</f>
        <v>0</v>
      </c>
      <c r="G32" s="444"/>
      <c r="H32" s="445" t="n">
        <f aca="false">I31</f>
        <v>0</v>
      </c>
      <c r="I32" s="104"/>
      <c r="J32" s="104"/>
      <c r="K32" s="105"/>
      <c r="L32" s="105"/>
      <c r="M32" s="105"/>
      <c r="N32" s="105"/>
      <c r="O32" s="106"/>
      <c r="P32" s="106"/>
      <c r="Q32" s="106"/>
      <c r="R32" s="106"/>
      <c r="S32" s="106"/>
      <c r="T32" s="454" t="s">
        <v>35</v>
      </c>
      <c r="U32" s="455"/>
      <c r="V32" s="456"/>
      <c r="W32" s="96" t="str">
        <f aca="false">IF(W31="","",VLOOKUP(W31,'シフト記号表 (3)'!$C$6:$L$47,10,FALSE()))</f>
        <v/>
      </c>
      <c r="X32" s="97" t="str">
        <f aca="false">IF(X31="","",VLOOKUP(X31,'シフト記号表 (3)'!$C$6:$L$47,10,FALSE()))</f>
        <v/>
      </c>
      <c r="Y32" s="97" t="str">
        <f aca="false">IF(Y31="","",VLOOKUP(Y31,'シフト記号表 (3)'!$C$6:$L$47,10,FALSE()))</f>
        <v/>
      </c>
      <c r="Z32" s="97" t="str">
        <f aca="false">IF(Z31="","",VLOOKUP(Z31,'シフト記号表 (3)'!$C$6:$L$47,10,FALSE()))</f>
        <v/>
      </c>
      <c r="AA32" s="97" t="str">
        <f aca="false">IF(AA31="","",VLOOKUP(AA31,'シフト記号表 (3)'!$C$6:$L$47,10,FALSE()))</f>
        <v/>
      </c>
      <c r="AB32" s="97" t="str">
        <f aca="false">IF(AB31="","",VLOOKUP(AB31,'シフト記号表 (3)'!$C$6:$L$47,10,FALSE()))</f>
        <v/>
      </c>
      <c r="AC32" s="98" t="str">
        <f aca="false">IF(AC31="","",VLOOKUP(AC31,'シフト記号表 (3)'!$C$6:$L$47,10,FALSE()))</f>
        <v/>
      </c>
      <c r="AD32" s="96" t="str">
        <f aca="false">IF(AD31="","",VLOOKUP(AD31,'シフト記号表 (3)'!$C$6:$L$47,10,FALSE()))</f>
        <v/>
      </c>
      <c r="AE32" s="97" t="str">
        <f aca="false">IF(AE31="","",VLOOKUP(AE31,'シフト記号表 (3)'!$C$6:$L$47,10,FALSE()))</f>
        <v/>
      </c>
      <c r="AF32" s="97" t="str">
        <f aca="false">IF(AF31="","",VLOOKUP(AF31,'シフト記号表 (3)'!$C$6:$L$47,10,FALSE()))</f>
        <v/>
      </c>
      <c r="AG32" s="97" t="str">
        <f aca="false">IF(AG31="","",VLOOKUP(AG31,'シフト記号表 (3)'!$C$6:$L$47,10,FALSE()))</f>
        <v/>
      </c>
      <c r="AH32" s="97" t="str">
        <f aca="false">IF(AH31="","",VLOOKUP(AH31,'シフト記号表 (3)'!$C$6:$L$47,10,FALSE()))</f>
        <v/>
      </c>
      <c r="AI32" s="97" t="str">
        <f aca="false">IF(AI31="","",VLOOKUP(AI31,'シフト記号表 (3)'!$C$6:$L$47,10,FALSE()))</f>
        <v/>
      </c>
      <c r="AJ32" s="98" t="str">
        <f aca="false">IF(AJ31="","",VLOOKUP(AJ31,'シフト記号表 (3)'!$C$6:$L$47,10,FALSE()))</f>
        <v/>
      </c>
      <c r="AK32" s="96" t="str">
        <f aca="false">IF(AK31="","",VLOOKUP(AK31,'シフト記号表 (3)'!$C$6:$L$47,10,FALSE()))</f>
        <v/>
      </c>
      <c r="AL32" s="97" t="str">
        <f aca="false">IF(AL31="","",VLOOKUP(AL31,'シフト記号表 (3)'!$C$6:$L$47,10,FALSE()))</f>
        <v/>
      </c>
      <c r="AM32" s="97" t="str">
        <f aca="false">IF(AM31="","",VLOOKUP(AM31,'シフト記号表 (3)'!$C$6:$L$47,10,FALSE()))</f>
        <v/>
      </c>
      <c r="AN32" s="97" t="str">
        <f aca="false">IF(AN31="","",VLOOKUP(AN31,'シフト記号表 (3)'!$C$6:$L$47,10,FALSE()))</f>
        <v/>
      </c>
      <c r="AO32" s="97" t="str">
        <f aca="false">IF(AO31="","",VLOOKUP(AO31,'シフト記号表 (3)'!$C$6:$L$47,10,FALSE()))</f>
        <v/>
      </c>
      <c r="AP32" s="97" t="str">
        <f aca="false">IF(AP31="","",VLOOKUP(AP31,'シフト記号表 (3)'!$C$6:$L$47,10,FALSE()))</f>
        <v/>
      </c>
      <c r="AQ32" s="98" t="str">
        <f aca="false">IF(AQ31="","",VLOOKUP(AQ31,'シフト記号表 (3)'!$C$6:$L$47,10,FALSE()))</f>
        <v/>
      </c>
      <c r="AR32" s="96" t="str">
        <f aca="false">IF(AR31="","",VLOOKUP(AR31,'シフト記号表 (3)'!$C$6:$L$47,10,FALSE()))</f>
        <v/>
      </c>
      <c r="AS32" s="97" t="str">
        <f aca="false">IF(AS31="","",VLOOKUP(AS31,'シフト記号表 (3)'!$C$6:$L$47,10,FALSE()))</f>
        <v/>
      </c>
      <c r="AT32" s="97" t="str">
        <f aca="false">IF(AT31="","",VLOOKUP(AT31,'シフト記号表 (3)'!$C$6:$L$47,10,FALSE()))</f>
        <v/>
      </c>
      <c r="AU32" s="97" t="str">
        <f aca="false">IF(AU31="","",VLOOKUP(AU31,'シフト記号表 (3)'!$C$6:$L$47,10,FALSE()))</f>
        <v/>
      </c>
      <c r="AV32" s="97" t="str">
        <f aca="false">IF(AV31="","",VLOOKUP(AV31,'シフト記号表 (3)'!$C$6:$L$47,10,FALSE()))</f>
        <v/>
      </c>
      <c r="AW32" s="97" t="str">
        <f aca="false">IF(AW31="","",VLOOKUP(AW31,'シフト記号表 (3)'!$C$6:$L$47,10,FALSE()))</f>
        <v/>
      </c>
      <c r="AX32" s="98" t="str">
        <f aca="false">IF(AX31="","",VLOOKUP(AX31,'シフト記号表 (3)'!$C$6:$L$47,10,FALSE()))</f>
        <v/>
      </c>
      <c r="AY32" s="96" t="str">
        <f aca="false">IF(AY31="","",VLOOKUP(AY31,'シフト記号表 (3)'!$C$6:$L$47,10,FALSE()))</f>
        <v/>
      </c>
      <c r="AZ32" s="97" t="str">
        <f aca="false">IF(AZ31="","",VLOOKUP(AZ31,'シフト記号表 (3)'!$C$6:$L$47,10,FALSE()))</f>
        <v/>
      </c>
      <c r="BA32" s="97" t="str">
        <f aca="false">IF(BA31="","",VLOOKUP(BA31,'シフト記号表 (3)'!$C$6:$L$47,10,FALSE()))</f>
        <v/>
      </c>
      <c r="BB32" s="99" t="n">
        <f aca="false">IF($BE$3="４週",SUM(W32:AX32),IF($BE$3="暦月",SUM(W32:BA32),""))</f>
        <v>0</v>
      </c>
      <c r="BC32" s="99"/>
      <c r="BD32" s="100" t="n">
        <f aca="false">IF($BE$3="４週",BB32/4,IF($BE$3="暦月",(BB32/($BE$8/7)),""))</f>
        <v>0</v>
      </c>
      <c r="BE32" s="100"/>
      <c r="BF32" s="116"/>
      <c r="BG32" s="116"/>
      <c r="BH32" s="116"/>
      <c r="BI32" s="116"/>
      <c r="BJ32" s="116"/>
    </row>
    <row r="33" customFormat="false" ht="20.25" hidden="false" customHeight="true" outlineLevel="0" collapsed="false">
      <c r="B33" s="75" t="n">
        <f aca="false">B31+1</f>
        <v>10</v>
      </c>
      <c r="C33" s="101"/>
      <c r="D33" s="101"/>
      <c r="E33" s="444"/>
      <c r="F33" s="445"/>
      <c r="G33" s="444"/>
      <c r="H33" s="445"/>
      <c r="I33" s="104"/>
      <c r="J33" s="104"/>
      <c r="K33" s="105"/>
      <c r="L33" s="105"/>
      <c r="M33" s="105"/>
      <c r="N33" s="105"/>
      <c r="O33" s="106"/>
      <c r="P33" s="106"/>
      <c r="Q33" s="106"/>
      <c r="R33" s="106"/>
      <c r="S33" s="106"/>
      <c r="T33" s="457" t="s">
        <v>34</v>
      </c>
      <c r="V33" s="458"/>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1"/>
      <c r="AU33" s="111"/>
      <c r="AV33" s="111"/>
      <c r="AW33" s="111"/>
      <c r="AX33" s="112"/>
      <c r="AY33" s="110"/>
      <c r="AZ33" s="111"/>
      <c r="BA33" s="113"/>
      <c r="BB33" s="114"/>
      <c r="BC33" s="114"/>
      <c r="BD33" s="115"/>
      <c r="BE33" s="115"/>
      <c r="BF33" s="116"/>
      <c r="BG33" s="116"/>
      <c r="BH33" s="116"/>
      <c r="BI33" s="116"/>
      <c r="BJ33" s="116"/>
    </row>
    <row r="34" customFormat="false" ht="20.25" hidden="false" customHeight="true" outlineLevel="0" collapsed="false">
      <c r="B34" s="75"/>
      <c r="C34" s="101"/>
      <c r="D34" s="101"/>
      <c r="E34" s="444"/>
      <c r="F34" s="445" t="n">
        <f aca="false">C33</f>
        <v>0</v>
      </c>
      <c r="G34" s="444"/>
      <c r="H34" s="445" t="n">
        <f aca="false">I33</f>
        <v>0</v>
      </c>
      <c r="I34" s="104"/>
      <c r="J34" s="104"/>
      <c r="K34" s="105"/>
      <c r="L34" s="105"/>
      <c r="M34" s="105"/>
      <c r="N34" s="105"/>
      <c r="O34" s="106"/>
      <c r="P34" s="106"/>
      <c r="Q34" s="106"/>
      <c r="R34" s="106"/>
      <c r="S34" s="106"/>
      <c r="T34" s="454" t="s">
        <v>35</v>
      </c>
      <c r="U34" s="455"/>
      <c r="V34" s="456"/>
      <c r="W34" s="96" t="str">
        <f aca="false">IF(W33="","",VLOOKUP(W33,'シフト記号表 (3)'!$C$6:$L$47,10,FALSE()))</f>
        <v/>
      </c>
      <c r="X34" s="97" t="str">
        <f aca="false">IF(X33="","",VLOOKUP(X33,'シフト記号表 (3)'!$C$6:$L$47,10,FALSE()))</f>
        <v/>
      </c>
      <c r="Y34" s="97" t="str">
        <f aca="false">IF(Y33="","",VLOOKUP(Y33,'シフト記号表 (3)'!$C$6:$L$47,10,FALSE()))</f>
        <v/>
      </c>
      <c r="Z34" s="97" t="str">
        <f aca="false">IF(Z33="","",VLOOKUP(Z33,'シフト記号表 (3)'!$C$6:$L$47,10,FALSE()))</f>
        <v/>
      </c>
      <c r="AA34" s="97" t="str">
        <f aca="false">IF(AA33="","",VLOOKUP(AA33,'シフト記号表 (3)'!$C$6:$L$47,10,FALSE()))</f>
        <v/>
      </c>
      <c r="AB34" s="97" t="str">
        <f aca="false">IF(AB33="","",VLOOKUP(AB33,'シフト記号表 (3)'!$C$6:$L$47,10,FALSE()))</f>
        <v/>
      </c>
      <c r="AC34" s="98" t="str">
        <f aca="false">IF(AC33="","",VLOOKUP(AC33,'シフト記号表 (3)'!$C$6:$L$47,10,FALSE()))</f>
        <v/>
      </c>
      <c r="AD34" s="96" t="str">
        <f aca="false">IF(AD33="","",VLOOKUP(AD33,'シフト記号表 (3)'!$C$6:$L$47,10,FALSE()))</f>
        <v/>
      </c>
      <c r="AE34" s="97" t="str">
        <f aca="false">IF(AE33="","",VLOOKUP(AE33,'シフト記号表 (3)'!$C$6:$L$47,10,FALSE()))</f>
        <v/>
      </c>
      <c r="AF34" s="97" t="str">
        <f aca="false">IF(AF33="","",VLOOKUP(AF33,'シフト記号表 (3)'!$C$6:$L$47,10,FALSE()))</f>
        <v/>
      </c>
      <c r="AG34" s="97" t="str">
        <f aca="false">IF(AG33="","",VLOOKUP(AG33,'シフト記号表 (3)'!$C$6:$L$47,10,FALSE()))</f>
        <v/>
      </c>
      <c r="AH34" s="97" t="str">
        <f aca="false">IF(AH33="","",VLOOKUP(AH33,'シフト記号表 (3)'!$C$6:$L$47,10,FALSE()))</f>
        <v/>
      </c>
      <c r="AI34" s="97" t="str">
        <f aca="false">IF(AI33="","",VLOOKUP(AI33,'シフト記号表 (3)'!$C$6:$L$47,10,FALSE()))</f>
        <v/>
      </c>
      <c r="AJ34" s="98" t="str">
        <f aca="false">IF(AJ33="","",VLOOKUP(AJ33,'シフト記号表 (3)'!$C$6:$L$47,10,FALSE()))</f>
        <v/>
      </c>
      <c r="AK34" s="96" t="str">
        <f aca="false">IF(AK33="","",VLOOKUP(AK33,'シフト記号表 (3)'!$C$6:$L$47,10,FALSE()))</f>
        <v/>
      </c>
      <c r="AL34" s="97" t="str">
        <f aca="false">IF(AL33="","",VLOOKUP(AL33,'シフト記号表 (3)'!$C$6:$L$47,10,FALSE()))</f>
        <v/>
      </c>
      <c r="AM34" s="97" t="str">
        <f aca="false">IF(AM33="","",VLOOKUP(AM33,'シフト記号表 (3)'!$C$6:$L$47,10,FALSE()))</f>
        <v/>
      </c>
      <c r="AN34" s="97" t="str">
        <f aca="false">IF(AN33="","",VLOOKUP(AN33,'シフト記号表 (3)'!$C$6:$L$47,10,FALSE()))</f>
        <v/>
      </c>
      <c r="AO34" s="97" t="str">
        <f aca="false">IF(AO33="","",VLOOKUP(AO33,'シフト記号表 (3)'!$C$6:$L$47,10,FALSE()))</f>
        <v/>
      </c>
      <c r="AP34" s="97" t="str">
        <f aca="false">IF(AP33="","",VLOOKUP(AP33,'シフト記号表 (3)'!$C$6:$L$47,10,FALSE()))</f>
        <v/>
      </c>
      <c r="AQ34" s="98" t="str">
        <f aca="false">IF(AQ33="","",VLOOKUP(AQ33,'シフト記号表 (3)'!$C$6:$L$47,10,FALSE()))</f>
        <v/>
      </c>
      <c r="AR34" s="96" t="str">
        <f aca="false">IF(AR33="","",VLOOKUP(AR33,'シフト記号表 (3)'!$C$6:$L$47,10,FALSE()))</f>
        <v/>
      </c>
      <c r="AS34" s="97" t="str">
        <f aca="false">IF(AS33="","",VLOOKUP(AS33,'シフト記号表 (3)'!$C$6:$L$47,10,FALSE()))</f>
        <v/>
      </c>
      <c r="AT34" s="97" t="str">
        <f aca="false">IF(AT33="","",VLOOKUP(AT33,'シフト記号表 (3)'!$C$6:$L$47,10,FALSE()))</f>
        <v/>
      </c>
      <c r="AU34" s="97" t="str">
        <f aca="false">IF(AU33="","",VLOOKUP(AU33,'シフト記号表 (3)'!$C$6:$L$47,10,FALSE()))</f>
        <v/>
      </c>
      <c r="AV34" s="97" t="str">
        <f aca="false">IF(AV33="","",VLOOKUP(AV33,'シフト記号表 (3)'!$C$6:$L$47,10,FALSE()))</f>
        <v/>
      </c>
      <c r="AW34" s="97" t="str">
        <f aca="false">IF(AW33="","",VLOOKUP(AW33,'シフト記号表 (3)'!$C$6:$L$47,10,FALSE()))</f>
        <v/>
      </c>
      <c r="AX34" s="98" t="str">
        <f aca="false">IF(AX33="","",VLOOKUP(AX33,'シフト記号表 (3)'!$C$6:$L$47,10,FALSE()))</f>
        <v/>
      </c>
      <c r="AY34" s="96" t="str">
        <f aca="false">IF(AY33="","",VLOOKUP(AY33,'シフト記号表 (3)'!$C$6:$L$47,10,FALSE()))</f>
        <v/>
      </c>
      <c r="AZ34" s="97" t="str">
        <f aca="false">IF(AZ33="","",VLOOKUP(AZ33,'シフト記号表 (3)'!$C$6:$L$47,10,FALSE()))</f>
        <v/>
      </c>
      <c r="BA34" s="97" t="str">
        <f aca="false">IF(BA33="","",VLOOKUP(BA33,'シフト記号表 (3)'!$C$6:$L$47,10,FALSE()))</f>
        <v/>
      </c>
      <c r="BB34" s="99" t="n">
        <f aca="false">IF($BE$3="４週",SUM(W34:AX34),IF($BE$3="暦月",SUM(W34:BA34),""))</f>
        <v>0</v>
      </c>
      <c r="BC34" s="99"/>
      <c r="BD34" s="100" t="n">
        <f aca="false">IF($BE$3="４週",BB34/4,IF($BE$3="暦月",(BB34/($BE$8/7)),""))</f>
        <v>0</v>
      </c>
      <c r="BE34" s="100"/>
      <c r="BF34" s="116"/>
      <c r="BG34" s="116"/>
      <c r="BH34" s="116"/>
      <c r="BI34" s="116"/>
      <c r="BJ34" s="116"/>
    </row>
    <row r="35" customFormat="false" ht="20.25" hidden="false" customHeight="true" outlineLevel="0" collapsed="false">
      <c r="B35" s="75" t="n">
        <f aca="false">B33+1</f>
        <v>11</v>
      </c>
      <c r="C35" s="101"/>
      <c r="D35" s="101"/>
      <c r="E35" s="444"/>
      <c r="F35" s="445"/>
      <c r="G35" s="444"/>
      <c r="H35" s="445"/>
      <c r="I35" s="104"/>
      <c r="J35" s="104"/>
      <c r="K35" s="105"/>
      <c r="L35" s="105"/>
      <c r="M35" s="105"/>
      <c r="N35" s="105"/>
      <c r="O35" s="106"/>
      <c r="P35" s="106"/>
      <c r="Q35" s="106"/>
      <c r="R35" s="106"/>
      <c r="S35" s="106"/>
      <c r="T35" s="457" t="s">
        <v>34</v>
      </c>
      <c r="V35" s="458"/>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1"/>
      <c r="AU35" s="111"/>
      <c r="AV35" s="111"/>
      <c r="AW35" s="111"/>
      <c r="AX35" s="112"/>
      <c r="AY35" s="110"/>
      <c r="AZ35" s="111"/>
      <c r="BA35" s="113"/>
      <c r="BB35" s="114"/>
      <c r="BC35" s="114"/>
      <c r="BD35" s="115"/>
      <c r="BE35" s="115"/>
      <c r="BF35" s="116"/>
      <c r="BG35" s="116"/>
      <c r="BH35" s="116"/>
      <c r="BI35" s="116"/>
      <c r="BJ35" s="116"/>
    </row>
    <row r="36" customFormat="false" ht="20.25" hidden="false" customHeight="true" outlineLevel="0" collapsed="false">
      <c r="B36" s="75"/>
      <c r="C36" s="101"/>
      <c r="D36" s="101"/>
      <c r="E36" s="444"/>
      <c r="F36" s="445" t="n">
        <f aca="false">C35</f>
        <v>0</v>
      </c>
      <c r="G36" s="444"/>
      <c r="H36" s="445" t="n">
        <f aca="false">I35</f>
        <v>0</v>
      </c>
      <c r="I36" s="104"/>
      <c r="J36" s="104"/>
      <c r="K36" s="105"/>
      <c r="L36" s="105"/>
      <c r="M36" s="105"/>
      <c r="N36" s="105"/>
      <c r="O36" s="106"/>
      <c r="P36" s="106"/>
      <c r="Q36" s="106"/>
      <c r="R36" s="106"/>
      <c r="S36" s="106"/>
      <c r="T36" s="454" t="s">
        <v>35</v>
      </c>
      <c r="U36" s="455"/>
      <c r="V36" s="456"/>
      <c r="W36" s="96" t="str">
        <f aca="false">IF(W35="","",VLOOKUP(W35,'シフト記号表 (3)'!$C$6:$L$47,10,FALSE()))</f>
        <v/>
      </c>
      <c r="X36" s="97" t="str">
        <f aca="false">IF(X35="","",VLOOKUP(X35,'シフト記号表 (3)'!$C$6:$L$47,10,FALSE()))</f>
        <v/>
      </c>
      <c r="Y36" s="97" t="str">
        <f aca="false">IF(Y35="","",VLOOKUP(Y35,'シフト記号表 (3)'!$C$6:$L$47,10,FALSE()))</f>
        <v/>
      </c>
      <c r="Z36" s="97" t="str">
        <f aca="false">IF(Z35="","",VLOOKUP(Z35,'シフト記号表 (3)'!$C$6:$L$47,10,FALSE()))</f>
        <v/>
      </c>
      <c r="AA36" s="97" t="str">
        <f aca="false">IF(AA35="","",VLOOKUP(AA35,'シフト記号表 (3)'!$C$6:$L$47,10,FALSE()))</f>
        <v/>
      </c>
      <c r="AB36" s="97" t="str">
        <f aca="false">IF(AB35="","",VLOOKUP(AB35,'シフト記号表 (3)'!$C$6:$L$47,10,FALSE()))</f>
        <v/>
      </c>
      <c r="AC36" s="98" t="str">
        <f aca="false">IF(AC35="","",VLOOKUP(AC35,'シフト記号表 (3)'!$C$6:$L$47,10,FALSE()))</f>
        <v/>
      </c>
      <c r="AD36" s="96" t="str">
        <f aca="false">IF(AD35="","",VLOOKUP(AD35,'シフト記号表 (3)'!$C$6:$L$47,10,FALSE()))</f>
        <v/>
      </c>
      <c r="AE36" s="97" t="str">
        <f aca="false">IF(AE35="","",VLOOKUP(AE35,'シフト記号表 (3)'!$C$6:$L$47,10,FALSE()))</f>
        <v/>
      </c>
      <c r="AF36" s="97" t="str">
        <f aca="false">IF(AF35="","",VLOOKUP(AF35,'シフト記号表 (3)'!$C$6:$L$47,10,FALSE()))</f>
        <v/>
      </c>
      <c r="AG36" s="97" t="str">
        <f aca="false">IF(AG35="","",VLOOKUP(AG35,'シフト記号表 (3)'!$C$6:$L$47,10,FALSE()))</f>
        <v/>
      </c>
      <c r="AH36" s="97" t="str">
        <f aca="false">IF(AH35="","",VLOOKUP(AH35,'シフト記号表 (3)'!$C$6:$L$47,10,FALSE()))</f>
        <v/>
      </c>
      <c r="AI36" s="97" t="str">
        <f aca="false">IF(AI35="","",VLOOKUP(AI35,'シフト記号表 (3)'!$C$6:$L$47,10,FALSE()))</f>
        <v/>
      </c>
      <c r="AJ36" s="98" t="str">
        <f aca="false">IF(AJ35="","",VLOOKUP(AJ35,'シフト記号表 (3)'!$C$6:$L$47,10,FALSE()))</f>
        <v/>
      </c>
      <c r="AK36" s="96" t="str">
        <f aca="false">IF(AK35="","",VLOOKUP(AK35,'シフト記号表 (3)'!$C$6:$L$47,10,FALSE()))</f>
        <v/>
      </c>
      <c r="AL36" s="97" t="str">
        <f aca="false">IF(AL35="","",VLOOKUP(AL35,'シフト記号表 (3)'!$C$6:$L$47,10,FALSE()))</f>
        <v/>
      </c>
      <c r="AM36" s="97" t="str">
        <f aca="false">IF(AM35="","",VLOOKUP(AM35,'シフト記号表 (3)'!$C$6:$L$47,10,FALSE()))</f>
        <v/>
      </c>
      <c r="AN36" s="97" t="str">
        <f aca="false">IF(AN35="","",VLOOKUP(AN35,'シフト記号表 (3)'!$C$6:$L$47,10,FALSE()))</f>
        <v/>
      </c>
      <c r="AO36" s="97" t="str">
        <f aca="false">IF(AO35="","",VLOOKUP(AO35,'シフト記号表 (3)'!$C$6:$L$47,10,FALSE()))</f>
        <v/>
      </c>
      <c r="AP36" s="97" t="str">
        <f aca="false">IF(AP35="","",VLOOKUP(AP35,'シフト記号表 (3)'!$C$6:$L$47,10,FALSE()))</f>
        <v/>
      </c>
      <c r="AQ36" s="98" t="str">
        <f aca="false">IF(AQ35="","",VLOOKUP(AQ35,'シフト記号表 (3)'!$C$6:$L$47,10,FALSE()))</f>
        <v/>
      </c>
      <c r="AR36" s="96" t="str">
        <f aca="false">IF(AR35="","",VLOOKUP(AR35,'シフト記号表 (3)'!$C$6:$L$47,10,FALSE()))</f>
        <v/>
      </c>
      <c r="AS36" s="97" t="str">
        <f aca="false">IF(AS35="","",VLOOKUP(AS35,'シフト記号表 (3)'!$C$6:$L$47,10,FALSE()))</f>
        <v/>
      </c>
      <c r="AT36" s="97" t="str">
        <f aca="false">IF(AT35="","",VLOOKUP(AT35,'シフト記号表 (3)'!$C$6:$L$47,10,FALSE()))</f>
        <v/>
      </c>
      <c r="AU36" s="97" t="str">
        <f aca="false">IF(AU35="","",VLOOKUP(AU35,'シフト記号表 (3)'!$C$6:$L$47,10,FALSE()))</f>
        <v/>
      </c>
      <c r="AV36" s="97" t="str">
        <f aca="false">IF(AV35="","",VLOOKUP(AV35,'シフト記号表 (3)'!$C$6:$L$47,10,FALSE()))</f>
        <v/>
      </c>
      <c r="AW36" s="97" t="str">
        <f aca="false">IF(AW35="","",VLOOKUP(AW35,'シフト記号表 (3)'!$C$6:$L$47,10,FALSE()))</f>
        <v/>
      </c>
      <c r="AX36" s="98" t="str">
        <f aca="false">IF(AX35="","",VLOOKUP(AX35,'シフト記号表 (3)'!$C$6:$L$47,10,FALSE()))</f>
        <v/>
      </c>
      <c r="AY36" s="96" t="str">
        <f aca="false">IF(AY35="","",VLOOKUP(AY35,'シフト記号表 (3)'!$C$6:$L$47,10,FALSE()))</f>
        <v/>
      </c>
      <c r="AZ36" s="97" t="str">
        <f aca="false">IF(AZ35="","",VLOOKUP(AZ35,'シフト記号表 (3)'!$C$6:$L$47,10,FALSE()))</f>
        <v/>
      </c>
      <c r="BA36" s="97" t="str">
        <f aca="false">IF(BA35="","",VLOOKUP(BA35,'シフト記号表 (3)'!$C$6:$L$47,10,FALSE()))</f>
        <v/>
      </c>
      <c r="BB36" s="99" t="n">
        <f aca="false">IF($BE$3="４週",SUM(W36:AX36),IF($BE$3="暦月",SUM(W36:BA36),""))</f>
        <v>0</v>
      </c>
      <c r="BC36" s="99"/>
      <c r="BD36" s="100" t="n">
        <f aca="false">IF($BE$3="４週",BB36/4,IF($BE$3="暦月",(BB36/($BE$8/7)),""))</f>
        <v>0</v>
      </c>
      <c r="BE36" s="100"/>
      <c r="BF36" s="116"/>
      <c r="BG36" s="116"/>
      <c r="BH36" s="116"/>
      <c r="BI36" s="116"/>
      <c r="BJ36" s="116"/>
    </row>
    <row r="37" customFormat="false" ht="20.25" hidden="false" customHeight="true" outlineLevel="0" collapsed="false">
      <c r="B37" s="75" t="n">
        <f aca="false">B35+1</f>
        <v>12</v>
      </c>
      <c r="C37" s="101"/>
      <c r="D37" s="101"/>
      <c r="E37" s="444"/>
      <c r="F37" s="445"/>
      <c r="G37" s="444"/>
      <c r="H37" s="445"/>
      <c r="I37" s="104"/>
      <c r="J37" s="104"/>
      <c r="K37" s="105"/>
      <c r="L37" s="105"/>
      <c r="M37" s="105"/>
      <c r="N37" s="105"/>
      <c r="O37" s="106"/>
      <c r="P37" s="106"/>
      <c r="Q37" s="106"/>
      <c r="R37" s="106"/>
      <c r="S37" s="106"/>
      <c r="T37" s="457" t="s">
        <v>34</v>
      </c>
      <c r="V37" s="458"/>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1"/>
      <c r="AU37" s="111"/>
      <c r="AV37" s="111"/>
      <c r="AW37" s="111"/>
      <c r="AX37" s="112"/>
      <c r="AY37" s="110"/>
      <c r="AZ37" s="111"/>
      <c r="BA37" s="113"/>
      <c r="BB37" s="114"/>
      <c r="BC37" s="114"/>
      <c r="BD37" s="115"/>
      <c r="BE37" s="115"/>
      <c r="BF37" s="116"/>
      <c r="BG37" s="116"/>
      <c r="BH37" s="116"/>
      <c r="BI37" s="116"/>
      <c r="BJ37" s="116"/>
    </row>
    <row r="38" customFormat="false" ht="20.25" hidden="false" customHeight="true" outlineLevel="0" collapsed="false">
      <c r="B38" s="75"/>
      <c r="C38" s="101"/>
      <c r="D38" s="101"/>
      <c r="E38" s="444"/>
      <c r="F38" s="445" t="n">
        <f aca="false">C37</f>
        <v>0</v>
      </c>
      <c r="G38" s="444"/>
      <c r="H38" s="445" t="n">
        <f aca="false">I37</f>
        <v>0</v>
      </c>
      <c r="I38" s="104"/>
      <c r="J38" s="104"/>
      <c r="K38" s="105"/>
      <c r="L38" s="105"/>
      <c r="M38" s="105"/>
      <c r="N38" s="105"/>
      <c r="O38" s="106"/>
      <c r="P38" s="106"/>
      <c r="Q38" s="106"/>
      <c r="R38" s="106"/>
      <c r="S38" s="106"/>
      <c r="T38" s="454" t="s">
        <v>35</v>
      </c>
      <c r="U38" s="455"/>
      <c r="V38" s="456"/>
      <c r="W38" s="96" t="str">
        <f aca="false">IF(W37="","",VLOOKUP(W37,'シフト記号表 (3)'!$C$6:$L$47,10,FALSE()))</f>
        <v/>
      </c>
      <c r="X38" s="97" t="str">
        <f aca="false">IF(X37="","",VLOOKUP(X37,'シフト記号表 (3)'!$C$6:$L$47,10,FALSE()))</f>
        <v/>
      </c>
      <c r="Y38" s="97" t="str">
        <f aca="false">IF(Y37="","",VLOOKUP(Y37,'シフト記号表 (3)'!$C$6:$L$47,10,FALSE()))</f>
        <v/>
      </c>
      <c r="Z38" s="97" t="str">
        <f aca="false">IF(Z37="","",VLOOKUP(Z37,'シフト記号表 (3)'!$C$6:$L$47,10,FALSE()))</f>
        <v/>
      </c>
      <c r="AA38" s="97" t="str">
        <f aca="false">IF(AA37="","",VLOOKUP(AA37,'シフト記号表 (3)'!$C$6:$L$47,10,FALSE()))</f>
        <v/>
      </c>
      <c r="AB38" s="97" t="str">
        <f aca="false">IF(AB37="","",VLOOKUP(AB37,'シフト記号表 (3)'!$C$6:$L$47,10,FALSE()))</f>
        <v/>
      </c>
      <c r="AC38" s="98" t="str">
        <f aca="false">IF(AC37="","",VLOOKUP(AC37,'シフト記号表 (3)'!$C$6:$L$47,10,FALSE()))</f>
        <v/>
      </c>
      <c r="AD38" s="96" t="str">
        <f aca="false">IF(AD37="","",VLOOKUP(AD37,'シフト記号表 (3)'!$C$6:$L$47,10,FALSE()))</f>
        <v/>
      </c>
      <c r="AE38" s="97" t="str">
        <f aca="false">IF(AE37="","",VLOOKUP(AE37,'シフト記号表 (3)'!$C$6:$L$47,10,FALSE()))</f>
        <v/>
      </c>
      <c r="AF38" s="97" t="str">
        <f aca="false">IF(AF37="","",VLOOKUP(AF37,'シフト記号表 (3)'!$C$6:$L$47,10,FALSE()))</f>
        <v/>
      </c>
      <c r="AG38" s="97" t="str">
        <f aca="false">IF(AG37="","",VLOOKUP(AG37,'シフト記号表 (3)'!$C$6:$L$47,10,FALSE()))</f>
        <v/>
      </c>
      <c r="AH38" s="97" t="str">
        <f aca="false">IF(AH37="","",VLOOKUP(AH37,'シフト記号表 (3)'!$C$6:$L$47,10,FALSE()))</f>
        <v/>
      </c>
      <c r="AI38" s="97" t="str">
        <f aca="false">IF(AI37="","",VLOOKUP(AI37,'シフト記号表 (3)'!$C$6:$L$47,10,FALSE()))</f>
        <v/>
      </c>
      <c r="AJ38" s="98" t="str">
        <f aca="false">IF(AJ37="","",VLOOKUP(AJ37,'シフト記号表 (3)'!$C$6:$L$47,10,FALSE()))</f>
        <v/>
      </c>
      <c r="AK38" s="96" t="str">
        <f aca="false">IF(AK37="","",VLOOKUP(AK37,'シフト記号表 (3)'!$C$6:$L$47,10,FALSE()))</f>
        <v/>
      </c>
      <c r="AL38" s="97" t="str">
        <f aca="false">IF(AL37="","",VLOOKUP(AL37,'シフト記号表 (3)'!$C$6:$L$47,10,FALSE()))</f>
        <v/>
      </c>
      <c r="AM38" s="97" t="str">
        <f aca="false">IF(AM37="","",VLOOKUP(AM37,'シフト記号表 (3)'!$C$6:$L$47,10,FALSE()))</f>
        <v/>
      </c>
      <c r="AN38" s="97" t="str">
        <f aca="false">IF(AN37="","",VLOOKUP(AN37,'シフト記号表 (3)'!$C$6:$L$47,10,FALSE()))</f>
        <v/>
      </c>
      <c r="AO38" s="97" t="str">
        <f aca="false">IF(AO37="","",VLOOKUP(AO37,'シフト記号表 (3)'!$C$6:$L$47,10,FALSE()))</f>
        <v/>
      </c>
      <c r="AP38" s="97" t="str">
        <f aca="false">IF(AP37="","",VLOOKUP(AP37,'シフト記号表 (3)'!$C$6:$L$47,10,FALSE()))</f>
        <v/>
      </c>
      <c r="AQ38" s="98" t="str">
        <f aca="false">IF(AQ37="","",VLOOKUP(AQ37,'シフト記号表 (3)'!$C$6:$L$47,10,FALSE()))</f>
        <v/>
      </c>
      <c r="AR38" s="96" t="str">
        <f aca="false">IF(AR37="","",VLOOKUP(AR37,'シフト記号表 (3)'!$C$6:$L$47,10,FALSE()))</f>
        <v/>
      </c>
      <c r="AS38" s="97" t="str">
        <f aca="false">IF(AS37="","",VLOOKUP(AS37,'シフト記号表 (3)'!$C$6:$L$47,10,FALSE()))</f>
        <v/>
      </c>
      <c r="AT38" s="97" t="str">
        <f aca="false">IF(AT37="","",VLOOKUP(AT37,'シフト記号表 (3)'!$C$6:$L$47,10,FALSE()))</f>
        <v/>
      </c>
      <c r="AU38" s="97" t="str">
        <f aca="false">IF(AU37="","",VLOOKUP(AU37,'シフト記号表 (3)'!$C$6:$L$47,10,FALSE()))</f>
        <v/>
      </c>
      <c r="AV38" s="97" t="str">
        <f aca="false">IF(AV37="","",VLOOKUP(AV37,'シフト記号表 (3)'!$C$6:$L$47,10,FALSE()))</f>
        <v/>
      </c>
      <c r="AW38" s="97" t="str">
        <f aca="false">IF(AW37="","",VLOOKUP(AW37,'シフト記号表 (3)'!$C$6:$L$47,10,FALSE()))</f>
        <v/>
      </c>
      <c r="AX38" s="98" t="str">
        <f aca="false">IF(AX37="","",VLOOKUP(AX37,'シフト記号表 (3)'!$C$6:$L$47,10,FALSE()))</f>
        <v/>
      </c>
      <c r="AY38" s="96" t="str">
        <f aca="false">IF(AY37="","",VLOOKUP(AY37,'シフト記号表 (3)'!$C$6:$L$47,10,FALSE()))</f>
        <v/>
      </c>
      <c r="AZ38" s="97" t="str">
        <f aca="false">IF(AZ37="","",VLOOKUP(AZ37,'シフト記号表 (3)'!$C$6:$L$47,10,FALSE()))</f>
        <v/>
      </c>
      <c r="BA38" s="97" t="str">
        <f aca="false">IF(BA37="","",VLOOKUP(BA37,'シフト記号表 (3)'!$C$6:$L$47,10,FALSE()))</f>
        <v/>
      </c>
      <c r="BB38" s="99" t="n">
        <f aca="false">IF($BE$3="４週",SUM(W38:AX38),IF($BE$3="暦月",SUM(W38:BA38),""))</f>
        <v>0</v>
      </c>
      <c r="BC38" s="99"/>
      <c r="BD38" s="100" t="n">
        <f aca="false">IF($BE$3="４週",BB38/4,IF($BE$3="暦月",(BB38/($BE$8/7)),""))</f>
        <v>0</v>
      </c>
      <c r="BE38" s="100"/>
      <c r="BF38" s="116"/>
      <c r="BG38" s="116"/>
      <c r="BH38" s="116"/>
      <c r="BI38" s="116"/>
      <c r="BJ38" s="116"/>
    </row>
    <row r="39" customFormat="false" ht="20.25" hidden="false" customHeight="true" outlineLevel="0" collapsed="false">
      <c r="B39" s="75" t="n">
        <f aca="false">B37+1</f>
        <v>13</v>
      </c>
      <c r="C39" s="101"/>
      <c r="D39" s="101"/>
      <c r="E39" s="444"/>
      <c r="F39" s="445"/>
      <c r="G39" s="444"/>
      <c r="H39" s="445"/>
      <c r="I39" s="104"/>
      <c r="J39" s="104"/>
      <c r="K39" s="105"/>
      <c r="L39" s="105"/>
      <c r="M39" s="105"/>
      <c r="N39" s="105"/>
      <c r="O39" s="106"/>
      <c r="P39" s="106"/>
      <c r="Q39" s="106"/>
      <c r="R39" s="106"/>
      <c r="S39" s="106"/>
      <c r="T39" s="457" t="s">
        <v>34</v>
      </c>
      <c r="V39" s="458"/>
      <c r="W39" s="110"/>
      <c r="X39" s="111"/>
      <c r="Y39" s="111"/>
      <c r="Z39" s="111"/>
      <c r="AA39" s="111"/>
      <c r="AB39" s="111"/>
      <c r="AC39" s="112"/>
      <c r="AD39" s="110"/>
      <c r="AE39" s="111"/>
      <c r="AF39" s="111"/>
      <c r="AG39" s="111"/>
      <c r="AH39" s="111"/>
      <c r="AI39" s="111"/>
      <c r="AJ39" s="112"/>
      <c r="AK39" s="110"/>
      <c r="AL39" s="111"/>
      <c r="AM39" s="111"/>
      <c r="AN39" s="111"/>
      <c r="AO39" s="111"/>
      <c r="AP39" s="111"/>
      <c r="AQ39" s="112"/>
      <c r="AR39" s="110"/>
      <c r="AS39" s="111"/>
      <c r="AT39" s="111"/>
      <c r="AU39" s="111"/>
      <c r="AV39" s="111"/>
      <c r="AW39" s="111"/>
      <c r="AX39" s="112"/>
      <c r="AY39" s="110"/>
      <c r="AZ39" s="111"/>
      <c r="BA39" s="113"/>
      <c r="BB39" s="114"/>
      <c r="BC39" s="114"/>
      <c r="BD39" s="115"/>
      <c r="BE39" s="115"/>
      <c r="BF39" s="116"/>
      <c r="BG39" s="116"/>
      <c r="BH39" s="116"/>
      <c r="BI39" s="116"/>
      <c r="BJ39" s="116"/>
    </row>
    <row r="40" customFormat="false" ht="20.25" hidden="false" customHeight="true" outlineLevel="0" collapsed="false">
      <c r="B40" s="75"/>
      <c r="C40" s="101"/>
      <c r="D40" s="101"/>
      <c r="E40" s="444"/>
      <c r="F40" s="445" t="n">
        <f aca="false">C39</f>
        <v>0</v>
      </c>
      <c r="G40" s="444"/>
      <c r="H40" s="445" t="n">
        <f aca="false">I39</f>
        <v>0</v>
      </c>
      <c r="I40" s="104"/>
      <c r="J40" s="104"/>
      <c r="K40" s="105"/>
      <c r="L40" s="105"/>
      <c r="M40" s="105"/>
      <c r="N40" s="105"/>
      <c r="O40" s="106"/>
      <c r="P40" s="106"/>
      <c r="Q40" s="106"/>
      <c r="R40" s="106"/>
      <c r="S40" s="106"/>
      <c r="T40" s="454" t="s">
        <v>35</v>
      </c>
      <c r="U40" s="455"/>
      <c r="V40" s="456"/>
      <c r="W40" s="96" t="str">
        <f aca="false">IF(W39="","",VLOOKUP(W39,'シフト記号表 (3)'!$C$6:$L$47,10,FALSE()))</f>
        <v/>
      </c>
      <c r="X40" s="97" t="str">
        <f aca="false">IF(X39="","",VLOOKUP(X39,'シフト記号表 (3)'!$C$6:$L$47,10,FALSE()))</f>
        <v/>
      </c>
      <c r="Y40" s="97" t="str">
        <f aca="false">IF(Y39="","",VLOOKUP(Y39,'シフト記号表 (3)'!$C$6:$L$47,10,FALSE()))</f>
        <v/>
      </c>
      <c r="Z40" s="97" t="str">
        <f aca="false">IF(Z39="","",VLOOKUP(Z39,'シフト記号表 (3)'!$C$6:$L$47,10,FALSE()))</f>
        <v/>
      </c>
      <c r="AA40" s="97" t="str">
        <f aca="false">IF(AA39="","",VLOOKUP(AA39,'シフト記号表 (3)'!$C$6:$L$47,10,FALSE()))</f>
        <v/>
      </c>
      <c r="AB40" s="97" t="str">
        <f aca="false">IF(AB39="","",VLOOKUP(AB39,'シフト記号表 (3)'!$C$6:$L$47,10,FALSE()))</f>
        <v/>
      </c>
      <c r="AC40" s="98" t="str">
        <f aca="false">IF(AC39="","",VLOOKUP(AC39,'シフト記号表 (3)'!$C$6:$L$47,10,FALSE()))</f>
        <v/>
      </c>
      <c r="AD40" s="96" t="str">
        <f aca="false">IF(AD39="","",VLOOKUP(AD39,'シフト記号表 (3)'!$C$6:$L$47,10,FALSE()))</f>
        <v/>
      </c>
      <c r="AE40" s="97" t="str">
        <f aca="false">IF(AE39="","",VLOOKUP(AE39,'シフト記号表 (3)'!$C$6:$L$47,10,FALSE()))</f>
        <v/>
      </c>
      <c r="AF40" s="97" t="str">
        <f aca="false">IF(AF39="","",VLOOKUP(AF39,'シフト記号表 (3)'!$C$6:$L$47,10,FALSE()))</f>
        <v/>
      </c>
      <c r="AG40" s="97" t="str">
        <f aca="false">IF(AG39="","",VLOOKUP(AG39,'シフト記号表 (3)'!$C$6:$L$47,10,FALSE()))</f>
        <v/>
      </c>
      <c r="AH40" s="97" t="str">
        <f aca="false">IF(AH39="","",VLOOKUP(AH39,'シフト記号表 (3)'!$C$6:$L$47,10,FALSE()))</f>
        <v/>
      </c>
      <c r="AI40" s="97" t="str">
        <f aca="false">IF(AI39="","",VLOOKUP(AI39,'シフト記号表 (3)'!$C$6:$L$47,10,FALSE()))</f>
        <v/>
      </c>
      <c r="AJ40" s="98" t="str">
        <f aca="false">IF(AJ39="","",VLOOKUP(AJ39,'シフト記号表 (3)'!$C$6:$L$47,10,FALSE()))</f>
        <v/>
      </c>
      <c r="AK40" s="96" t="str">
        <f aca="false">IF(AK39="","",VLOOKUP(AK39,'シフト記号表 (3)'!$C$6:$L$47,10,FALSE()))</f>
        <v/>
      </c>
      <c r="AL40" s="97" t="str">
        <f aca="false">IF(AL39="","",VLOOKUP(AL39,'シフト記号表 (3)'!$C$6:$L$47,10,FALSE()))</f>
        <v/>
      </c>
      <c r="AM40" s="97" t="str">
        <f aca="false">IF(AM39="","",VLOOKUP(AM39,'シフト記号表 (3)'!$C$6:$L$47,10,FALSE()))</f>
        <v/>
      </c>
      <c r="AN40" s="97" t="str">
        <f aca="false">IF(AN39="","",VLOOKUP(AN39,'シフト記号表 (3)'!$C$6:$L$47,10,FALSE()))</f>
        <v/>
      </c>
      <c r="AO40" s="97" t="str">
        <f aca="false">IF(AO39="","",VLOOKUP(AO39,'シフト記号表 (3)'!$C$6:$L$47,10,FALSE()))</f>
        <v/>
      </c>
      <c r="AP40" s="97" t="str">
        <f aca="false">IF(AP39="","",VLOOKUP(AP39,'シフト記号表 (3)'!$C$6:$L$47,10,FALSE()))</f>
        <v/>
      </c>
      <c r="AQ40" s="98" t="str">
        <f aca="false">IF(AQ39="","",VLOOKUP(AQ39,'シフト記号表 (3)'!$C$6:$L$47,10,FALSE()))</f>
        <v/>
      </c>
      <c r="AR40" s="96" t="str">
        <f aca="false">IF(AR39="","",VLOOKUP(AR39,'シフト記号表 (3)'!$C$6:$L$47,10,FALSE()))</f>
        <v/>
      </c>
      <c r="AS40" s="97" t="str">
        <f aca="false">IF(AS39="","",VLOOKUP(AS39,'シフト記号表 (3)'!$C$6:$L$47,10,FALSE()))</f>
        <v/>
      </c>
      <c r="AT40" s="97" t="str">
        <f aca="false">IF(AT39="","",VLOOKUP(AT39,'シフト記号表 (3)'!$C$6:$L$47,10,FALSE()))</f>
        <v/>
      </c>
      <c r="AU40" s="97" t="str">
        <f aca="false">IF(AU39="","",VLOOKUP(AU39,'シフト記号表 (3)'!$C$6:$L$47,10,FALSE()))</f>
        <v/>
      </c>
      <c r="AV40" s="97" t="str">
        <f aca="false">IF(AV39="","",VLOOKUP(AV39,'シフト記号表 (3)'!$C$6:$L$47,10,FALSE()))</f>
        <v/>
      </c>
      <c r="AW40" s="97" t="str">
        <f aca="false">IF(AW39="","",VLOOKUP(AW39,'シフト記号表 (3)'!$C$6:$L$47,10,FALSE()))</f>
        <v/>
      </c>
      <c r="AX40" s="98" t="str">
        <f aca="false">IF(AX39="","",VLOOKUP(AX39,'シフト記号表 (3)'!$C$6:$L$47,10,FALSE()))</f>
        <v/>
      </c>
      <c r="AY40" s="96" t="str">
        <f aca="false">IF(AY39="","",VLOOKUP(AY39,'シフト記号表 (3)'!$C$6:$L$47,10,FALSE()))</f>
        <v/>
      </c>
      <c r="AZ40" s="97" t="str">
        <f aca="false">IF(AZ39="","",VLOOKUP(AZ39,'シフト記号表 (3)'!$C$6:$L$47,10,FALSE()))</f>
        <v/>
      </c>
      <c r="BA40" s="97" t="str">
        <f aca="false">IF(BA39="","",VLOOKUP(BA39,'シフト記号表 (3)'!$C$6:$L$47,10,FALSE()))</f>
        <v/>
      </c>
      <c r="BB40" s="99" t="n">
        <f aca="false">IF($BE$3="４週",SUM(W40:AX40),IF($BE$3="暦月",SUM(W40:BA40),""))</f>
        <v>0</v>
      </c>
      <c r="BC40" s="99"/>
      <c r="BD40" s="100" t="n">
        <f aca="false">IF($BE$3="４週",BB40/4,IF($BE$3="暦月",(BB40/($BE$8/7)),""))</f>
        <v>0</v>
      </c>
      <c r="BE40" s="100"/>
      <c r="BF40" s="116"/>
      <c r="BG40" s="116"/>
      <c r="BH40" s="116"/>
      <c r="BI40" s="116"/>
      <c r="BJ40" s="116"/>
    </row>
    <row r="41" customFormat="false" ht="20.25" hidden="false" customHeight="true" outlineLevel="0" collapsed="false">
      <c r="B41" s="75" t="n">
        <f aca="false">B39+1</f>
        <v>14</v>
      </c>
      <c r="C41" s="101"/>
      <c r="D41" s="101"/>
      <c r="E41" s="444"/>
      <c r="F41" s="445"/>
      <c r="G41" s="444"/>
      <c r="H41" s="445"/>
      <c r="I41" s="104"/>
      <c r="J41" s="104"/>
      <c r="K41" s="105"/>
      <c r="L41" s="105"/>
      <c r="M41" s="105"/>
      <c r="N41" s="105"/>
      <c r="O41" s="106"/>
      <c r="P41" s="106"/>
      <c r="Q41" s="106"/>
      <c r="R41" s="106"/>
      <c r="S41" s="106"/>
      <c r="T41" s="457" t="s">
        <v>34</v>
      </c>
      <c r="V41" s="458"/>
      <c r="W41" s="110"/>
      <c r="X41" s="111"/>
      <c r="Y41" s="111"/>
      <c r="Z41" s="111"/>
      <c r="AA41" s="111"/>
      <c r="AB41" s="111"/>
      <c r="AC41" s="112"/>
      <c r="AD41" s="110"/>
      <c r="AE41" s="111"/>
      <c r="AF41" s="111"/>
      <c r="AG41" s="111"/>
      <c r="AH41" s="111"/>
      <c r="AI41" s="111"/>
      <c r="AJ41" s="112"/>
      <c r="AK41" s="110"/>
      <c r="AL41" s="111"/>
      <c r="AM41" s="111"/>
      <c r="AN41" s="111"/>
      <c r="AO41" s="111"/>
      <c r="AP41" s="111"/>
      <c r="AQ41" s="112"/>
      <c r="AR41" s="110"/>
      <c r="AS41" s="111"/>
      <c r="AT41" s="111"/>
      <c r="AU41" s="111"/>
      <c r="AV41" s="111"/>
      <c r="AW41" s="111"/>
      <c r="AX41" s="112"/>
      <c r="AY41" s="110"/>
      <c r="AZ41" s="111"/>
      <c r="BA41" s="113"/>
      <c r="BB41" s="114"/>
      <c r="BC41" s="114"/>
      <c r="BD41" s="115"/>
      <c r="BE41" s="115"/>
      <c r="BF41" s="116"/>
      <c r="BG41" s="116"/>
      <c r="BH41" s="116"/>
      <c r="BI41" s="116"/>
      <c r="BJ41" s="116"/>
    </row>
    <row r="42" customFormat="false" ht="20.25" hidden="false" customHeight="true" outlineLevel="0" collapsed="false">
      <c r="B42" s="75"/>
      <c r="C42" s="101"/>
      <c r="D42" s="101"/>
      <c r="E42" s="444"/>
      <c r="F42" s="445" t="n">
        <f aca="false">C41</f>
        <v>0</v>
      </c>
      <c r="G42" s="444"/>
      <c r="H42" s="445" t="n">
        <f aca="false">I41</f>
        <v>0</v>
      </c>
      <c r="I42" s="104"/>
      <c r="J42" s="104"/>
      <c r="K42" s="105"/>
      <c r="L42" s="105"/>
      <c r="M42" s="105"/>
      <c r="N42" s="105"/>
      <c r="O42" s="106"/>
      <c r="P42" s="106"/>
      <c r="Q42" s="106"/>
      <c r="R42" s="106"/>
      <c r="S42" s="106"/>
      <c r="T42" s="454" t="s">
        <v>35</v>
      </c>
      <c r="U42" s="455"/>
      <c r="V42" s="456"/>
      <c r="W42" s="96" t="str">
        <f aca="false">IF(W41="","",VLOOKUP(W41,'シフト記号表 (3)'!$C$6:$L$47,10,FALSE()))</f>
        <v/>
      </c>
      <c r="X42" s="97" t="str">
        <f aca="false">IF(X41="","",VLOOKUP(X41,'シフト記号表 (3)'!$C$6:$L$47,10,FALSE()))</f>
        <v/>
      </c>
      <c r="Y42" s="97" t="str">
        <f aca="false">IF(Y41="","",VLOOKUP(Y41,'シフト記号表 (3)'!$C$6:$L$47,10,FALSE()))</f>
        <v/>
      </c>
      <c r="Z42" s="97" t="str">
        <f aca="false">IF(Z41="","",VLOOKUP(Z41,'シフト記号表 (3)'!$C$6:$L$47,10,FALSE()))</f>
        <v/>
      </c>
      <c r="AA42" s="97" t="str">
        <f aca="false">IF(AA41="","",VLOOKUP(AA41,'シフト記号表 (3)'!$C$6:$L$47,10,FALSE()))</f>
        <v/>
      </c>
      <c r="AB42" s="97" t="str">
        <f aca="false">IF(AB41="","",VLOOKUP(AB41,'シフト記号表 (3)'!$C$6:$L$47,10,FALSE()))</f>
        <v/>
      </c>
      <c r="AC42" s="98" t="str">
        <f aca="false">IF(AC41="","",VLOOKUP(AC41,'シフト記号表 (3)'!$C$6:$L$47,10,FALSE()))</f>
        <v/>
      </c>
      <c r="AD42" s="96" t="str">
        <f aca="false">IF(AD41="","",VLOOKUP(AD41,'シフト記号表 (3)'!$C$6:$L$47,10,FALSE()))</f>
        <v/>
      </c>
      <c r="AE42" s="97" t="str">
        <f aca="false">IF(AE41="","",VLOOKUP(AE41,'シフト記号表 (3)'!$C$6:$L$47,10,FALSE()))</f>
        <v/>
      </c>
      <c r="AF42" s="97" t="str">
        <f aca="false">IF(AF41="","",VLOOKUP(AF41,'シフト記号表 (3)'!$C$6:$L$47,10,FALSE()))</f>
        <v/>
      </c>
      <c r="AG42" s="97" t="str">
        <f aca="false">IF(AG41="","",VLOOKUP(AG41,'シフト記号表 (3)'!$C$6:$L$47,10,FALSE()))</f>
        <v/>
      </c>
      <c r="AH42" s="97" t="str">
        <f aca="false">IF(AH41="","",VLOOKUP(AH41,'シフト記号表 (3)'!$C$6:$L$47,10,FALSE()))</f>
        <v/>
      </c>
      <c r="AI42" s="97" t="str">
        <f aca="false">IF(AI41="","",VLOOKUP(AI41,'シフト記号表 (3)'!$C$6:$L$47,10,FALSE()))</f>
        <v/>
      </c>
      <c r="AJ42" s="98" t="str">
        <f aca="false">IF(AJ41="","",VLOOKUP(AJ41,'シフト記号表 (3)'!$C$6:$L$47,10,FALSE()))</f>
        <v/>
      </c>
      <c r="AK42" s="96" t="str">
        <f aca="false">IF(AK41="","",VLOOKUP(AK41,'シフト記号表 (3)'!$C$6:$L$47,10,FALSE()))</f>
        <v/>
      </c>
      <c r="AL42" s="97" t="str">
        <f aca="false">IF(AL41="","",VLOOKUP(AL41,'シフト記号表 (3)'!$C$6:$L$47,10,FALSE()))</f>
        <v/>
      </c>
      <c r="AM42" s="97" t="str">
        <f aca="false">IF(AM41="","",VLOOKUP(AM41,'シフト記号表 (3)'!$C$6:$L$47,10,FALSE()))</f>
        <v/>
      </c>
      <c r="AN42" s="97" t="str">
        <f aca="false">IF(AN41="","",VLOOKUP(AN41,'シフト記号表 (3)'!$C$6:$L$47,10,FALSE()))</f>
        <v/>
      </c>
      <c r="AO42" s="97" t="str">
        <f aca="false">IF(AO41="","",VLOOKUP(AO41,'シフト記号表 (3)'!$C$6:$L$47,10,FALSE()))</f>
        <v/>
      </c>
      <c r="AP42" s="97" t="str">
        <f aca="false">IF(AP41="","",VLOOKUP(AP41,'シフト記号表 (3)'!$C$6:$L$47,10,FALSE()))</f>
        <v/>
      </c>
      <c r="AQ42" s="98" t="str">
        <f aca="false">IF(AQ41="","",VLOOKUP(AQ41,'シフト記号表 (3)'!$C$6:$L$47,10,FALSE()))</f>
        <v/>
      </c>
      <c r="AR42" s="96" t="str">
        <f aca="false">IF(AR41="","",VLOOKUP(AR41,'シフト記号表 (3)'!$C$6:$L$47,10,FALSE()))</f>
        <v/>
      </c>
      <c r="AS42" s="97" t="str">
        <f aca="false">IF(AS41="","",VLOOKUP(AS41,'シフト記号表 (3)'!$C$6:$L$47,10,FALSE()))</f>
        <v/>
      </c>
      <c r="AT42" s="97" t="str">
        <f aca="false">IF(AT41="","",VLOOKUP(AT41,'シフト記号表 (3)'!$C$6:$L$47,10,FALSE()))</f>
        <v/>
      </c>
      <c r="AU42" s="97" t="str">
        <f aca="false">IF(AU41="","",VLOOKUP(AU41,'シフト記号表 (3)'!$C$6:$L$47,10,FALSE()))</f>
        <v/>
      </c>
      <c r="AV42" s="97" t="str">
        <f aca="false">IF(AV41="","",VLOOKUP(AV41,'シフト記号表 (3)'!$C$6:$L$47,10,FALSE()))</f>
        <v/>
      </c>
      <c r="AW42" s="97" t="str">
        <f aca="false">IF(AW41="","",VLOOKUP(AW41,'シフト記号表 (3)'!$C$6:$L$47,10,FALSE()))</f>
        <v/>
      </c>
      <c r="AX42" s="98" t="str">
        <f aca="false">IF(AX41="","",VLOOKUP(AX41,'シフト記号表 (3)'!$C$6:$L$47,10,FALSE()))</f>
        <v/>
      </c>
      <c r="AY42" s="96" t="str">
        <f aca="false">IF(AY41="","",VLOOKUP(AY41,'シフト記号表 (3)'!$C$6:$L$47,10,FALSE()))</f>
        <v/>
      </c>
      <c r="AZ42" s="97" t="str">
        <f aca="false">IF(AZ41="","",VLOOKUP(AZ41,'シフト記号表 (3)'!$C$6:$L$47,10,FALSE()))</f>
        <v/>
      </c>
      <c r="BA42" s="97" t="str">
        <f aca="false">IF(BA41="","",VLOOKUP(BA41,'シフト記号表 (3)'!$C$6:$L$47,10,FALSE()))</f>
        <v/>
      </c>
      <c r="BB42" s="99" t="n">
        <f aca="false">IF($BE$3="４週",SUM(W42:AX42),IF($BE$3="暦月",SUM(W42:BA42),""))</f>
        <v>0</v>
      </c>
      <c r="BC42" s="99"/>
      <c r="BD42" s="100" t="n">
        <f aca="false">IF($BE$3="４週",BB42/4,IF($BE$3="暦月",(BB42/($BE$8/7)),""))</f>
        <v>0</v>
      </c>
      <c r="BE42" s="100"/>
      <c r="BF42" s="116"/>
      <c r="BG42" s="116"/>
      <c r="BH42" s="116"/>
      <c r="BI42" s="116"/>
      <c r="BJ42" s="116"/>
    </row>
    <row r="43" customFormat="false" ht="20.25" hidden="false" customHeight="true" outlineLevel="0" collapsed="false">
      <c r="B43" s="75" t="n">
        <f aca="false">B41+1</f>
        <v>15</v>
      </c>
      <c r="C43" s="101"/>
      <c r="D43" s="101"/>
      <c r="E43" s="444"/>
      <c r="F43" s="445"/>
      <c r="G43" s="444"/>
      <c r="H43" s="445"/>
      <c r="I43" s="104"/>
      <c r="J43" s="104"/>
      <c r="K43" s="105"/>
      <c r="L43" s="105"/>
      <c r="M43" s="105"/>
      <c r="N43" s="105"/>
      <c r="O43" s="106"/>
      <c r="P43" s="106"/>
      <c r="Q43" s="106"/>
      <c r="R43" s="106"/>
      <c r="S43" s="106"/>
      <c r="T43" s="457" t="s">
        <v>34</v>
      </c>
      <c r="V43" s="458"/>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1"/>
      <c r="AU43" s="111"/>
      <c r="AV43" s="111"/>
      <c r="AW43" s="111"/>
      <c r="AX43" s="112"/>
      <c r="AY43" s="110"/>
      <c r="AZ43" s="111"/>
      <c r="BA43" s="113"/>
      <c r="BB43" s="114"/>
      <c r="BC43" s="114"/>
      <c r="BD43" s="115"/>
      <c r="BE43" s="115"/>
      <c r="BF43" s="116"/>
      <c r="BG43" s="116"/>
      <c r="BH43" s="116"/>
      <c r="BI43" s="116"/>
      <c r="BJ43" s="116"/>
    </row>
    <row r="44" customFormat="false" ht="20.25" hidden="false" customHeight="true" outlineLevel="0" collapsed="false">
      <c r="B44" s="75"/>
      <c r="C44" s="101"/>
      <c r="D44" s="101"/>
      <c r="E44" s="444"/>
      <c r="F44" s="445" t="n">
        <f aca="false">C43</f>
        <v>0</v>
      </c>
      <c r="G44" s="444"/>
      <c r="H44" s="445" t="n">
        <f aca="false">I43</f>
        <v>0</v>
      </c>
      <c r="I44" s="104"/>
      <c r="J44" s="104"/>
      <c r="K44" s="105"/>
      <c r="L44" s="105"/>
      <c r="M44" s="105"/>
      <c r="N44" s="105"/>
      <c r="O44" s="106"/>
      <c r="P44" s="106"/>
      <c r="Q44" s="106"/>
      <c r="R44" s="106"/>
      <c r="S44" s="106"/>
      <c r="T44" s="454" t="s">
        <v>35</v>
      </c>
      <c r="U44" s="455"/>
      <c r="V44" s="456"/>
      <c r="W44" s="96" t="str">
        <f aca="false">IF(W43="","",VLOOKUP(W43,'シフト記号表 (3)'!$C$6:$L$47,10,FALSE()))</f>
        <v/>
      </c>
      <c r="X44" s="97" t="str">
        <f aca="false">IF(X43="","",VLOOKUP(X43,'シフト記号表 (3)'!$C$6:$L$47,10,FALSE()))</f>
        <v/>
      </c>
      <c r="Y44" s="97" t="str">
        <f aca="false">IF(Y43="","",VLOOKUP(Y43,'シフト記号表 (3)'!$C$6:$L$47,10,FALSE()))</f>
        <v/>
      </c>
      <c r="Z44" s="97" t="str">
        <f aca="false">IF(Z43="","",VLOOKUP(Z43,'シフト記号表 (3)'!$C$6:$L$47,10,FALSE()))</f>
        <v/>
      </c>
      <c r="AA44" s="97" t="str">
        <f aca="false">IF(AA43="","",VLOOKUP(AA43,'シフト記号表 (3)'!$C$6:$L$47,10,FALSE()))</f>
        <v/>
      </c>
      <c r="AB44" s="97" t="str">
        <f aca="false">IF(AB43="","",VLOOKUP(AB43,'シフト記号表 (3)'!$C$6:$L$47,10,FALSE()))</f>
        <v/>
      </c>
      <c r="AC44" s="98" t="str">
        <f aca="false">IF(AC43="","",VLOOKUP(AC43,'シフト記号表 (3)'!$C$6:$L$47,10,FALSE()))</f>
        <v/>
      </c>
      <c r="AD44" s="96" t="str">
        <f aca="false">IF(AD43="","",VLOOKUP(AD43,'シフト記号表 (3)'!$C$6:$L$47,10,FALSE()))</f>
        <v/>
      </c>
      <c r="AE44" s="97" t="str">
        <f aca="false">IF(AE43="","",VLOOKUP(AE43,'シフト記号表 (3)'!$C$6:$L$47,10,FALSE()))</f>
        <v/>
      </c>
      <c r="AF44" s="97" t="str">
        <f aca="false">IF(AF43="","",VLOOKUP(AF43,'シフト記号表 (3)'!$C$6:$L$47,10,FALSE()))</f>
        <v/>
      </c>
      <c r="AG44" s="97" t="str">
        <f aca="false">IF(AG43="","",VLOOKUP(AG43,'シフト記号表 (3)'!$C$6:$L$47,10,FALSE()))</f>
        <v/>
      </c>
      <c r="AH44" s="97" t="str">
        <f aca="false">IF(AH43="","",VLOOKUP(AH43,'シフト記号表 (3)'!$C$6:$L$47,10,FALSE()))</f>
        <v/>
      </c>
      <c r="AI44" s="97" t="str">
        <f aca="false">IF(AI43="","",VLOOKUP(AI43,'シフト記号表 (3)'!$C$6:$L$47,10,FALSE()))</f>
        <v/>
      </c>
      <c r="AJ44" s="98" t="str">
        <f aca="false">IF(AJ43="","",VLOOKUP(AJ43,'シフト記号表 (3)'!$C$6:$L$47,10,FALSE()))</f>
        <v/>
      </c>
      <c r="AK44" s="96" t="str">
        <f aca="false">IF(AK43="","",VLOOKUP(AK43,'シフト記号表 (3)'!$C$6:$L$47,10,FALSE()))</f>
        <v/>
      </c>
      <c r="AL44" s="97" t="str">
        <f aca="false">IF(AL43="","",VLOOKUP(AL43,'シフト記号表 (3)'!$C$6:$L$47,10,FALSE()))</f>
        <v/>
      </c>
      <c r="AM44" s="97" t="str">
        <f aca="false">IF(AM43="","",VLOOKUP(AM43,'シフト記号表 (3)'!$C$6:$L$47,10,FALSE()))</f>
        <v/>
      </c>
      <c r="AN44" s="97" t="str">
        <f aca="false">IF(AN43="","",VLOOKUP(AN43,'シフト記号表 (3)'!$C$6:$L$47,10,FALSE()))</f>
        <v/>
      </c>
      <c r="AO44" s="97" t="str">
        <f aca="false">IF(AO43="","",VLOOKUP(AO43,'シフト記号表 (3)'!$C$6:$L$47,10,FALSE()))</f>
        <v/>
      </c>
      <c r="AP44" s="97" t="str">
        <f aca="false">IF(AP43="","",VLOOKUP(AP43,'シフト記号表 (3)'!$C$6:$L$47,10,FALSE()))</f>
        <v/>
      </c>
      <c r="AQ44" s="98" t="str">
        <f aca="false">IF(AQ43="","",VLOOKUP(AQ43,'シフト記号表 (3)'!$C$6:$L$47,10,FALSE()))</f>
        <v/>
      </c>
      <c r="AR44" s="96" t="str">
        <f aca="false">IF(AR43="","",VLOOKUP(AR43,'シフト記号表 (3)'!$C$6:$L$47,10,FALSE()))</f>
        <v/>
      </c>
      <c r="AS44" s="97" t="str">
        <f aca="false">IF(AS43="","",VLOOKUP(AS43,'シフト記号表 (3)'!$C$6:$L$47,10,FALSE()))</f>
        <v/>
      </c>
      <c r="AT44" s="97" t="str">
        <f aca="false">IF(AT43="","",VLOOKUP(AT43,'シフト記号表 (3)'!$C$6:$L$47,10,FALSE()))</f>
        <v/>
      </c>
      <c r="AU44" s="97" t="str">
        <f aca="false">IF(AU43="","",VLOOKUP(AU43,'シフト記号表 (3)'!$C$6:$L$47,10,FALSE()))</f>
        <v/>
      </c>
      <c r="AV44" s="97" t="str">
        <f aca="false">IF(AV43="","",VLOOKUP(AV43,'シフト記号表 (3)'!$C$6:$L$47,10,FALSE()))</f>
        <v/>
      </c>
      <c r="AW44" s="97" t="str">
        <f aca="false">IF(AW43="","",VLOOKUP(AW43,'シフト記号表 (3)'!$C$6:$L$47,10,FALSE()))</f>
        <v/>
      </c>
      <c r="AX44" s="98" t="str">
        <f aca="false">IF(AX43="","",VLOOKUP(AX43,'シフト記号表 (3)'!$C$6:$L$47,10,FALSE()))</f>
        <v/>
      </c>
      <c r="AY44" s="96" t="str">
        <f aca="false">IF(AY43="","",VLOOKUP(AY43,'シフト記号表 (3)'!$C$6:$L$47,10,FALSE()))</f>
        <v/>
      </c>
      <c r="AZ44" s="97" t="str">
        <f aca="false">IF(AZ43="","",VLOOKUP(AZ43,'シフト記号表 (3)'!$C$6:$L$47,10,FALSE()))</f>
        <v/>
      </c>
      <c r="BA44" s="97" t="str">
        <f aca="false">IF(BA43="","",VLOOKUP(BA43,'シフト記号表 (3)'!$C$6:$L$47,10,FALSE()))</f>
        <v/>
      </c>
      <c r="BB44" s="99" t="n">
        <f aca="false">IF($BE$3="４週",SUM(W44:AX44),IF($BE$3="暦月",SUM(W44:BA44),""))</f>
        <v>0</v>
      </c>
      <c r="BC44" s="99"/>
      <c r="BD44" s="100" t="n">
        <f aca="false">IF($BE$3="４週",BB44/4,IF($BE$3="暦月",(BB44/($BE$8/7)),""))</f>
        <v>0</v>
      </c>
      <c r="BE44" s="100"/>
      <c r="BF44" s="116"/>
      <c r="BG44" s="116"/>
      <c r="BH44" s="116"/>
      <c r="BI44" s="116"/>
      <c r="BJ44" s="116"/>
    </row>
    <row r="45" customFormat="false" ht="20.25" hidden="false" customHeight="true" outlineLevel="0" collapsed="false">
      <c r="B45" s="75" t="n">
        <f aca="false">B43+1</f>
        <v>16</v>
      </c>
      <c r="C45" s="101"/>
      <c r="D45" s="101"/>
      <c r="E45" s="444"/>
      <c r="F45" s="445"/>
      <c r="G45" s="444"/>
      <c r="H45" s="445"/>
      <c r="I45" s="104"/>
      <c r="J45" s="104"/>
      <c r="K45" s="105"/>
      <c r="L45" s="105"/>
      <c r="M45" s="105"/>
      <c r="N45" s="105"/>
      <c r="O45" s="106"/>
      <c r="P45" s="106"/>
      <c r="Q45" s="106"/>
      <c r="R45" s="106"/>
      <c r="S45" s="106"/>
      <c r="T45" s="457" t="s">
        <v>34</v>
      </c>
      <c r="V45" s="458"/>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1"/>
      <c r="AU45" s="111"/>
      <c r="AV45" s="111"/>
      <c r="AW45" s="111"/>
      <c r="AX45" s="112"/>
      <c r="AY45" s="110"/>
      <c r="AZ45" s="111"/>
      <c r="BA45" s="113"/>
      <c r="BB45" s="114"/>
      <c r="BC45" s="114"/>
      <c r="BD45" s="115"/>
      <c r="BE45" s="115"/>
      <c r="BF45" s="116"/>
      <c r="BG45" s="116"/>
      <c r="BH45" s="116"/>
      <c r="BI45" s="116"/>
      <c r="BJ45" s="116"/>
    </row>
    <row r="46" customFormat="false" ht="20.25" hidden="false" customHeight="true" outlineLevel="0" collapsed="false">
      <c r="B46" s="75"/>
      <c r="C46" s="101"/>
      <c r="D46" s="101"/>
      <c r="E46" s="444"/>
      <c r="F46" s="445" t="n">
        <f aca="false">C45</f>
        <v>0</v>
      </c>
      <c r="G46" s="444"/>
      <c r="H46" s="445" t="n">
        <f aca="false">I45</f>
        <v>0</v>
      </c>
      <c r="I46" s="104"/>
      <c r="J46" s="104"/>
      <c r="K46" s="105"/>
      <c r="L46" s="105"/>
      <c r="M46" s="105"/>
      <c r="N46" s="105"/>
      <c r="O46" s="106"/>
      <c r="P46" s="106"/>
      <c r="Q46" s="106"/>
      <c r="R46" s="106"/>
      <c r="S46" s="106"/>
      <c r="T46" s="454" t="s">
        <v>35</v>
      </c>
      <c r="U46" s="455"/>
      <c r="V46" s="456"/>
      <c r="W46" s="96" t="str">
        <f aca="false">IF(W45="","",VLOOKUP(W45,'シフト記号表 (3)'!$C$6:$L$47,10,FALSE()))</f>
        <v/>
      </c>
      <c r="X46" s="97" t="str">
        <f aca="false">IF(X45="","",VLOOKUP(X45,'シフト記号表 (3)'!$C$6:$L$47,10,FALSE()))</f>
        <v/>
      </c>
      <c r="Y46" s="97" t="str">
        <f aca="false">IF(Y45="","",VLOOKUP(Y45,'シフト記号表 (3)'!$C$6:$L$47,10,FALSE()))</f>
        <v/>
      </c>
      <c r="Z46" s="97" t="str">
        <f aca="false">IF(Z45="","",VLOOKUP(Z45,'シフト記号表 (3)'!$C$6:$L$47,10,FALSE()))</f>
        <v/>
      </c>
      <c r="AA46" s="97" t="str">
        <f aca="false">IF(AA45="","",VLOOKUP(AA45,'シフト記号表 (3)'!$C$6:$L$47,10,FALSE()))</f>
        <v/>
      </c>
      <c r="AB46" s="97" t="str">
        <f aca="false">IF(AB45="","",VLOOKUP(AB45,'シフト記号表 (3)'!$C$6:$L$47,10,FALSE()))</f>
        <v/>
      </c>
      <c r="AC46" s="98" t="str">
        <f aca="false">IF(AC45="","",VLOOKUP(AC45,'シフト記号表 (3)'!$C$6:$L$47,10,FALSE()))</f>
        <v/>
      </c>
      <c r="AD46" s="96" t="str">
        <f aca="false">IF(AD45="","",VLOOKUP(AD45,'シフト記号表 (3)'!$C$6:$L$47,10,FALSE()))</f>
        <v/>
      </c>
      <c r="AE46" s="97" t="str">
        <f aca="false">IF(AE45="","",VLOOKUP(AE45,'シフト記号表 (3)'!$C$6:$L$47,10,FALSE()))</f>
        <v/>
      </c>
      <c r="AF46" s="97" t="str">
        <f aca="false">IF(AF45="","",VLOOKUP(AF45,'シフト記号表 (3)'!$C$6:$L$47,10,FALSE()))</f>
        <v/>
      </c>
      <c r="AG46" s="97" t="str">
        <f aca="false">IF(AG45="","",VLOOKUP(AG45,'シフト記号表 (3)'!$C$6:$L$47,10,FALSE()))</f>
        <v/>
      </c>
      <c r="AH46" s="97" t="str">
        <f aca="false">IF(AH45="","",VLOOKUP(AH45,'シフト記号表 (3)'!$C$6:$L$47,10,FALSE()))</f>
        <v/>
      </c>
      <c r="AI46" s="97" t="str">
        <f aca="false">IF(AI45="","",VLOOKUP(AI45,'シフト記号表 (3)'!$C$6:$L$47,10,FALSE()))</f>
        <v/>
      </c>
      <c r="AJ46" s="98" t="str">
        <f aca="false">IF(AJ45="","",VLOOKUP(AJ45,'シフト記号表 (3)'!$C$6:$L$47,10,FALSE()))</f>
        <v/>
      </c>
      <c r="AK46" s="96" t="str">
        <f aca="false">IF(AK45="","",VLOOKUP(AK45,'シフト記号表 (3)'!$C$6:$L$47,10,FALSE()))</f>
        <v/>
      </c>
      <c r="AL46" s="97" t="str">
        <f aca="false">IF(AL45="","",VLOOKUP(AL45,'シフト記号表 (3)'!$C$6:$L$47,10,FALSE()))</f>
        <v/>
      </c>
      <c r="AM46" s="97" t="str">
        <f aca="false">IF(AM45="","",VLOOKUP(AM45,'シフト記号表 (3)'!$C$6:$L$47,10,FALSE()))</f>
        <v/>
      </c>
      <c r="AN46" s="97" t="str">
        <f aca="false">IF(AN45="","",VLOOKUP(AN45,'シフト記号表 (3)'!$C$6:$L$47,10,FALSE()))</f>
        <v/>
      </c>
      <c r="AO46" s="97" t="str">
        <f aca="false">IF(AO45="","",VLOOKUP(AO45,'シフト記号表 (3)'!$C$6:$L$47,10,FALSE()))</f>
        <v/>
      </c>
      <c r="AP46" s="97" t="str">
        <f aca="false">IF(AP45="","",VLOOKUP(AP45,'シフト記号表 (3)'!$C$6:$L$47,10,FALSE()))</f>
        <v/>
      </c>
      <c r="AQ46" s="98" t="str">
        <f aca="false">IF(AQ45="","",VLOOKUP(AQ45,'シフト記号表 (3)'!$C$6:$L$47,10,FALSE()))</f>
        <v/>
      </c>
      <c r="AR46" s="96" t="str">
        <f aca="false">IF(AR45="","",VLOOKUP(AR45,'シフト記号表 (3)'!$C$6:$L$47,10,FALSE()))</f>
        <v/>
      </c>
      <c r="AS46" s="97" t="str">
        <f aca="false">IF(AS45="","",VLOOKUP(AS45,'シフト記号表 (3)'!$C$6:$L$47,10,FALSE()))</f>
        <v/>
      </c>
      <c r="AT46" s="97" t="str">
        <f aca="false">IF(AT45="","",VLOOKUP(AT45,'シフト記号表 (3)'!$C$6:$L$47,10,FALSE()))</f>
        <v/>
      </c>
      <c r="AU46" s="97" t="str">
        <f aca="false">IF(AU45="","",VLOOKUP(AU45,'シフト記号表 (3)'!$C$6:$L$47,10,FALSE()))</f>
        <v/>
      </c>
      <c r="AV46" s="97" t="str">
        <f aca="false">IF(AV45="","",VLOOKUP(AV45,'シフト記号表 (3)'!$C$6:$L$47,10,FALSE()))</f>
        <v/>
      </c>
      <c r="AW46" s="97" t="str">
        <f aca="false">IF(AW45="","",VLOOKUP(AW45,'シフト記号表 (3)'!$C$6:$L$47,10,FALSE()))</f>
        <v/>
      </c>
      <c r="AX46" s="98" t="str">
        <f aca="false">IF(AX45="","",VLOOKUP(AX45,'シフト記号表 (3)'!$C$6:$L$47,10,FALSE()))</f>
        <v/>
      </c>
      <c r="AY46" s="96" t="str">
        <f aca="false">IF(AY45="","",VLOOKUP(AY45,'シフト記号表 (3)'!$C$6:$L$47,10,FALSE()))</f>
        <v/>
      </c>
      <c r="AZ46" s="97" t="str">
        <f aca="false">IF(AZ45="","",VLOOKUP(AZ45,'シフト記号表 (3)'!$C$6:$L$47,10,FALSE()))</f>
        <v/>
      </c>
      <c r="BA46" s="97" t="str">
        <f aca="false">IF(BA45="","",VLOOKUP(BA45,'シフト記号表 (3)'!$C$6:$L$47,10,FALSE()))</f>
        <v/>
      </c>
      <c r="BB46" s="99" t="n">
        <f aca="false">IF($BE$3="４週",SUM(W46:AX46),IF($BE$3="暦月",SUM(W46:BA46),""))</f>
        <v>0</v>
      </c>
      <c r="BC46" s="99"/>
      <c r="BD46" s="100" t="n">
        <f aca="false">IF($BE$3="４週",BB46/4,IF($BE$3="暦月",(BB46/($BE$8/7)),""))</f>
        <v>0</v>
      </c>
      <c r="BE46" s="100"/>
      <c r="BF46" s="116"/>
      <c r="BG46" s="116"/>
      <c r="BH46" s="116"/>
      <c r="BI46" s="116"/>
      <c r="BJ46" s="116"/>
    </row>
    <row r="47" customFormat="false" ht="20.25" hidden="false" customHeight="true" outlineLevel="0" collapsed="false">
      <c r="B47" s="123" t="n">
        <f aca="false">B45+1</f>
        <v>17</v>
      </c>
      <c r="C47" s="124"/>
      <c r="D47" s="124"/>
      <c r="E47" s="444"/>
      <c r="F47" s="445"/>
      <c r="G47" s="444"/>
      <c r="H47" s="445"/>
      <c r="I47" s="125"/>
      <c r="J47" s="125"/>
      <c r="K47" s="126"/>
      <c r="L47" s="126"/>
      <c r="M47" s="126"/>
      <c r="N47" s="126"/>
      <c r="O47" s="127"/>
      <c r="P47" s="127"/>
      <c r="Q47" s="127"/>
      <c r="R47" s="127"/>
      <c r="S47" s="127"/>
      <c r="T47" s="457" t="s">
        <v>34</v>
      </c>
      <c r="U47" s="459"/>
      <c r="V47" s="458"/>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1"/>
      <c r="AU47" s="111"/>
      <c r="AV47" s="111"/>
      <c r="AW47" s="111"/>
      <c r="AX47" s="112"/>
      <c r="AY47" s="110"/>
      <c r="AZ47" s="111"/>
      <c r="BA47" s="113"/>
      <c r="BB47" s="114"/>
      <c r="BC47" s="114"/>
      <c r="BD47" s="115"/>
      <c r="BE47" s="115"/>
      <c r="BF47" s="128"/>
      <c r="BG47" s="128"/>
      <c r="BH47" s="128"/>
      <c r="BI47" s="128"/>
      <c r="BJ47" s="128"/>
    </row>
    <row r="48" customFormat="false" ht="20.25" hidden="false" customHeight="true" outlineLevel="0" collapsed="false">
      <c r="B48" s="123"/>
      <c r="C48" s="124"/>
      <c r="D48" s="124"/>
      <c r="E48" s="460"/>
      <c r="F48" s="461" t="n">
        <f aca="false">C47</f>
        <v>0</v>
      </c>
      <c r="G48" s="460"/>
      <c r="H48" s="461" t="n">
        <f aca="false">I47</f>
        <v>0</v>
      </c>
      <c r="I48" s="125"/>
      <c r="J48" s="125"/>
      <c r="K48" s="126"/>
      <c r="L48" s="126"/>
      <c r="M48" s="126"/>
      <c r="N48" s="126"/>
      <c r="O48" s="127"/>
      <c r="P48" s="127"/>
      <c r="Q48" s="127"/>
      <c r="R48" s="127"/>
      <c r="S48" s="127"/>
      <c r="T48" s="462" t="s">
        <v>35</v>
      </c>
      <c r="U48" s="463"/>
      <c r="V48" s="464"/>
      <c r="W48" s="134" t="str">
        <f aca="false">IF(W47="","",VLOOKUP(W47,'シフト記号表 (3)'!$C$6:$L$47,10,FALSE()))</f>
        <v/>
      </c>
      <c r="X48" s="135" t="str">
        <f aca="false">IF(X47="","",VLOOKUP(X47,'シフト記号表 (3)'!$C$6:$L$47,10,FALSE()))</f>
        <v/>
      </c>
      <c r="Y48" s="135" t="str">
        <f aca="false">IF(Y47="","",VLOOKUP(Y47,'シフト記号表 (3)'!$C$6:$L$47,10,FALSE()))</f>
        <v/>
      </c>
      <c r="Z48" s="135" t="str">
        <f aca="false">IF(Z47="","",VLOOKUP(Z47,'シフト記号表 (3)'!$C$6:$L$47,10,FALSE()))</f>
        <v/>
      </c>
      <c r="AA48" s="135" t="str">
        <f aca="false">IF(AA47="","",VLOOKUP(AA47,'シフト記号表 (3)'!$C$6:$L$47,10,FALSE()))</f>
        <v/>
      </c>
      <c r="AB48" s="135" t="str">
        <f aca="false">IF(AB47="","",VLOOKUP(AB47,'シフト記号表 (3)'!$C$6:$L$47,10,FALSE()))</f>
        <v/>
      </c>
      <c r="AC48" s="136" t="str">
        <f aca="false">IF(AC47="","",VLOOKUP(AC47,'シフト記号表 (3)'!$C$6:$L$47,10,FALSE()))</f>
        <v/>
      </c>
      <c r="AD48" s="134" t="str">
        <f aca="false">IF(AD47="","",VLOOKUP(AD47,'シフト記号表 (3)'!$C$6:$L$47,10,FALSE()))</f>
        <v/>
      </c>
      <c r="AE48" s="135" t="str">
        <f aca="false">IF(AE47="","",VLOOKUP(AE47,'シフト記号表 (3)'!$C$6:$L$47,10,FALSE()))</f>
        <v/>
      </c>
      <c r="AF48" s="135" t="str">
        <f aca="false">IF(AF47="","",VLOOKUP(AF47,'シフト記号表 (3)'!$C$6:$L$47,10,FALSE()))</f>
        <v/>
      </c>
      <c r="AG48" s="135" t="str">
        <f aca="false">IF(AG47="","",VLOOKUP(AG47,'シフト記号表 (3)'!$C$6:$L$47,10,FALSE()))</f>
        <v/>
      </c>
      <c r="AH48" s="135" t="str">
        <f aca="false">IF(AH47="","",VLOOKUP(AH47,'シフト記号表 (3)'!$C$6:$L$47,10,FALSE()))</f>
        <v/>
      </c>
      <c r="AI48" s="135" t="str">
        <f aca="false">IF(AI47="","",VLOOKUP(AI47,'シフト記号表 (3)'!$C$6:$L$47,10,FALSE()))</f>
        <v/>
      </c>
      <c r="AJ48" s="136" t="str">
        <f aca="false">IF(AJ47="","",VLOOKUP(AJ47,'シフト記号表 (3)'!$C$6:$L$47,10,FALSE()))</f>
        <v/>
      </c>
      <c r="AK48" s="134" t="str">
        <f aca="false">IF(AK47="","",VLOOKUP(AK47,'シフト記号表 (3)'!$C$6:$L$47,10,FALSE()))</f>
        <v/>
      </c>
      <c r="AL48" s="135" t="str">
        <f aca="false">IF(AL47="","",VLOOKUP(AL47,'シフト記号表 (3)'!$C$6:$L$47,10,FALSE()))</f>
        <v/>
      </c>
      <c r="AM48" s="135" t="str">
        <f aca="false">IF(AM47="","",VLOOKUP(AM47,'シフト記号表 (3)'!$C$6:$L$47,10,FALSE()))</f>
        <v/>
      </c>
      <c r="AN48" s="135" t="str">
        <f aca="false">IF(AN47="","",VLOOKUP(AN47,'シフト記号表 (3)'!$C$6:$L$47,10,FALSE()))</f>
        <v/>
      </c>
      <c r="AO48" s="135" t="str">
        <f aca="false">IF(AO47="","",VLOOKUP(AO47,'シフト記号表 (3)'!$C$6:$L$47,10,FALSE()))</f>
        <v/>
      </c>
      <c r="AP48" s="135" t="str">
        <f aca="false">IF(AP47="","",VLOOKUP(AP47,'シフト記号表 (3)'!$C$6:$L$47,10,FALSE()))</f>
        <v/>
      </c>
      <c r="AQ48" s="136" t="str">
        <f aca="false">IF(AQ47="","",VLOOKUP(AQ47,'シフト記号表 (3)'!$C$6:$L$47,10,FALSE()))</f>
        <v/>
      </c>
      <c r="AR48" s="134" t="str">
        <f aca="false">IF(AR47="","",VLOOKUP(AR47,'シフト記号表 (3)'!$C$6:$L$47,10,FALSE()))</f>
        <v/>
      </c>
      <c r="AS48" s="135" t="str">
        <f aca="false">IF(AS47="","",VLOOKUP(AS47,'シフト記号表 (3)'!$C$6:$L$47,10,FALSE()))</f>
        <v/>
      </c>
      <c r="AT48" s="135" t="str">
        <f aca="false">IF(AT47="","",VLOOKUP(AT47,'シフト記号表 (3)'!$C$6:$L$47,10,FALSE()))</f>
        <v/>
      </c>
      <c r="AU48" s="135" t="str">
        <f aca="false">IF(AU47="","",VLOOKUP(AU47,'シフト記号表 (3)'!$C$6:$L$47,10,FALSE()))</f>
        <v/>
      </c>
      <c r="AV48" s="135" t="str">
        <f aca="false">IF(AV47="","",VLOOKUP(AV47,'シフト記号表 (3)'!$C$6:$L$47,10,FALSE()))</f>
        <v/>
      </c>
      <c r="AW48" s="135" t="str">
        <f aca="false">IF(AW47="","",VLOOKUP(AW47,'シフト記号表 (3)'!$C$6:$L$47,10,FALSE()))</f>
        <v/>
      </c>
      <c r="AX48" s="136" t="str">
        <f aca="false">IF(AX47="","",VLOOKUP(AX47,'シフト記号表 (3)'!$C$6:$L$47,10,FALSE()))</f>
        <v/>
      </c>
      <c r="AY48" s="134" t="str">
        <f aca="false">IF(AY47="","",VLOOKUP(AY47,'シフト記号表 (3)'!$C$6:$L$47,10,FALSE()))</f>
        <v/>
      </c>
      <c r="AZ48" s="135" t="str">
        <f aca="false">IF(AZ47="","",VLOOKUP(AZ47,'シフト記号表 (3)'!$C$6:$L$47,10,FALSE()))</f>
        <v/>
      </c>
      <c r="BA48" s="135" t="str">
        <f aca="false">IF(BA47="","",VLOOKUP(BA47,'シフト記号表 (3)'!$C$6:$L$47,10,FALSE()))</f>
        <v/>
      </c>
      <c r="BB48" s="137" t="n">
        <f aca="false">IF($BE$3="４週",SUM(W48:AX48),IF($BE$3="暦月",SUM(W48:BA48),""))</f>
        <v>0</v>
      </c>
      <c r="BC48" s="137"/>
      <c r="BD48" s="138" t="n">
        <f aca="false">IF($BE$3="４週",BB48/4,IF($BE$3="暦月",(BB48/($BE$8/7)),""))</f>
        <v>0</v>
      </c>
      <c r="BE48" s="138"/>
      <c r="BF48" s="128"/>
      <c r="BG48" s="128"/>
      <c r="BH48" s="128"/>
      <c r="BI48" s="128"/>
      <c r="BJ48" s="128"/>
    </row>
    <row r="49" customFormat="false" ht="20.25" hidden="false" customHeight="true" outlineLevel="0" collapsed="false">
      <c r="B49" s="322"/>
      <c r="C49" s="465"/>
      <c r="D49" s="465"/>
      <c r="E49" s="465"/>
      <c r="F49" s="465"/>
      <c r="G49" s="465"/>
      <c r="H49" s="465"/>
      <c r="I49" s="466"/>
      <c r="J49" s="466"/>
      <c r="K49" s="465"/>
      <c r="L49" s="465"/>
      <c r="M49" s="465"/>
      <c r="N49" s="465"/>
      <c r="O49" s="467"/>
      <c r="P49" s="467"/>
      <c r="Q49" s="467"/>
      <c r="R49" s="468"/>
      <c r="S49" s="468"/>
      <c r="T49" s="468"/>
      <c r="U49" s="469"/>
      <c r="V49" s="470"/>
      <c r="W49" s="471"/>
      <c r="X49" s="471"/>
      <c r="Y49" s="471"/>
      <c r="Z49" s="471"/>
      <c r="AA49" s="471"/>
      <c r="AB49" s="471"/>
      <c r="AC49" s="471"/>
      <c r="AD49" s="471"/>
      <c r="AE49" s="471"/>
      <c r="AF49" s="471"/>
      <c r="AG49" s="471"/>
      <c r="AH49" s="471"/>
      <c r="AI49" s="471"/>
      <c r="AJ49" s="471"/>
      <c r="AK49" s="471"/>
      <c r="AL49" s="471"/>
      <c r="AM49" s="471"/>
      <c r="AN49" s="471"/>
      <c r="AO49" s="471"/>
      <c r="AP49" s="471"/>
      <c r="AQ49" s="471"/>
      <c r="AR49" s="471"/>
      <c r="AS49" s="471"/>
      <c r="AT49" s="471"/>
      <c r="AU49" s="471"/>
      <c r="AV49" s="471"/>
      <c r="AW49" s="471"/>
      <c r="AX49" s="471"/>
      <c r="AY49" s="471"/>
      <c r="AZ49" s="471"/>
      <c r="BA49" s="471"/>
      <c r="BB49" s="471"/>
      <c r="BC49" s="471"/>
      <c r="BD49" s="472"/>
      <c r="BE49" s="472"/>
      <c r="BF49" s="467"/>
      <c r="BG49" s="467"/>
      <c r="BH49" s="467"/>
      <c r="BI49" s="467"/>
      <c r="BJ49" s="467"/>
    </row>
    <row r="50" customFormat="false" ht="20.25" hidden="false" customHeight="true" outlineLevel="0" collapsed="false">
      <c r="B50" s="322"/>
      <c r="C50" s="465"/>
      <c r="D50" s="465"/>
      <c r="E50" s="465"/>
      <c r="F50" s="465"/>
      <c r="G50" s="465"/>
      <c r="H50" s="465"/>
      <c r="I50" s="473"/>
      <c r="J50" s="30" t="s">
        <v>340</v>
      </c>
      <c r="K50" s="30"/>
      <c r="L50" s="30"/>
      <c r="M50" s="30"/>
      <c r="N50" s="30"/>
      <c r="O50" s="30"/>
      <c r="P50" s="30"/>
      <c r="Q50" s="30"/>
      <c r="R50" s="30"/>
      <c r="S50" s="30"/>
      <c r="T50" s="201"/>
      <c r="U50" s="30"/>
      <c r="V50" s="30"/>
      <c r="W50" s="30"/>
      <c r="X50" s="30"/>
      <c r="Y50" s="30"/>
      <c r="Z50" s="474"/>
      <c r="AA50" s="474"/>
      <c r="AB50" s="474"/>
      <c r="AC50" s="474"/>
      <c r="AD50" s="474"/>
      <c r="AE50" s="474"/>
      <c r="AF50" s="474"/>
      <c r="AG50" s="474"/>
      <c r="AH50" s="474"/>
      <c r="AI50" s="474"/>
      <c r="AJ50" s="474"/>
      <c r="AK50" s="474"/>
      <c r="AL50" s="474"/>
      <c r="AM50" s="474"/>
      <c r="AN50" s="474"/>
      <c r="AO50" s="474"/>
      <c r="AP50" s="474"/>
      <c r="AQ50" s="474"/>
      <c r="AR50" s="474"/>
      <c r="AS50" s="474"/>
      <c r="AT50" s="474"/>
      <c r="AU50" s="474"/>
      <c r="AV50" s="474"/>
      <c r="AW50" s="474"/>
      <c r="AX50" s="474"/>
      <c r="AY50" s="474"/>
      <c r="AZ50" s="474"/>
      <c r="BA50" s="474"/>
      <c r="BB50" s="474"/>
      <c r="BC50" s="474"/>
      <c r="BD50" s="475"/>
      <c r="BE50" s="472"/>
      <c r="BF50" s="467"/>
      <c r="BG50" s="467"/>
      <c r="BH50" s="467"/>
      <c r="BI50" s="467"/>
      <c r="BJ50" s="467"/>
    </row>
    <row r="51" customFormat="false" ht="20.25" hidden="false" customHeight="true" outlineLevel="0" collapsed="false">
      <c r="B51" s="322"/>
      <c r="C51" s="465"/>
      <c r="D51" s="465"/>
      <c r="E51" s="465"/>
      <c r="F51" s="465"/>
      <c r="G51" s="465"/>
      <c r="H51" s="465"/>
      <c r="I51" s="473"/>
      <c r="J51" s="30"/>
      <c r="K51" s="30"/>
      <c r="L51" s="30"/>
      <c r="M51" s="30"/>
      <c r="N51" s="30"/>
      <c r="O51" s="30"/>
      <c r="P51" s="30"/>
      <c r="Q51" s="30"/>
      <c r="R51" s="30"/>
      <c r="S51" s="30"/>
      <c r="T51" s="201"/>
      <c r="U51" s="30"/>
      <c r="V51" s="30"/>
      <c r="W51" s="30"/>
      <c r="X51" s="30"/>
      <c r="Y51" s="30"/>
      <c r="Z51" s="474"/>
      <c r="AA51" s="30" t="s">
        <v>293</v>
      </c>
      <c r="AB51" s="30"/>
      <c r="AC51" s="30"/>
      <c r="AD51" s="30"/>
      <c r="AE51" s="30"/>
      <c r="AF51" s="30"/>
      <c r="AG51" s="474"/>
      <c r="AH51" s="474"/>
      <c r="AI51" s="474"/>
      <c r="AJ51" s="474"/>
      <c r="AK51" s="474"/>
      <c r="AL51" s="474"/>
      <c r="AM51" s="474"/>
      <c r="AN51" s="475"/>
      <c r="AO51" s="472"/>
      <c r="AP51" s="142"/>
      <c r="AQ51" s="142"/>
      <c r="AR51" s="142"/>
      <c r="AS51" s="142"/>
      <c r="AT51" s="467"/>
    </row>
    <row r="52" customFormat="false" ht="20.25" hidden="false" customHeight="true" outlineLevel="0" collapsed="false">
      <c r="B52" s="322"/>
      <c r="C52" s="465"/>
      <c r="D52" s="465"/>
      <c r="E52" s="465"/>
      <c r="F52" s="465"/>
      <c r="G52" s="465"/>
      <c r="H52" s="465"/>
      <c r="I52" s="473"/>
      <c r="J52" s="30"/>
      <c r="K52" s="476" t="s">
        <v>283</v>
      </c>
      <c r="L52" s="476"/>
      <c r="M52" s="477" t="s">
        <v>284</v>
      </c>
      <c r="N52" s="477"/>
      <c r="O52" s="477"/>
      <c r="P52" s="477"/>
      <c r="Q52" s="30"/>
      <c r="R52" s="478" t="s">
        <v>285</v>
      </c>
      <c r="S52" s="478"/>
      <c r="T52" s="478"/>
      <c r="U52" s="478"/>
      <c r="V52" s="30"/>
      <c r="W52" s="477" t="s">
        <v>286</v>
      </c>
      <c r="X52" s="477"/>
      <c r="Y52" s="30"/>
      <c r="Z52" s="474"/>
      <c r="AA52" s="64" t="s">
        <v>42</v>
      </c>
      <c r="AB52" s="64"/>
      <c r="AC52" s="64" t="s">
        <v>111</v>
      </c>
      <c r="AD52" s="64"/>
      <c r="AE52" s="64"/>
      <c r="AF52" s="64"/>
      <c r="AG52" s="474"/>
      <c r="AH52" s="474"/>
      <c r="AI52" s="474"/>
      <c r="AJ52" s="474"/>
      <c r="AK52" s="474"/>
      <c r="AL52" s="474"/>
      <c r="AM52" s="474"/>
      <c r="AN52" s="475"/>
      <c r="AO52" s="472"/>
      <c r="AP52" s="141"/>
      <c r="AQ52" s="141"/>
      <c r="AR52" s="141"/>
      <c r="AS52" s="141"/>
      <c r="AT52" s="467"/>
    </row>
    <row r="53" customFormat="false" ht="20.25" hidden="false" customHeight="true" outlineLevel="0" collapsed="false">
      <c r="B53" s="322"/>
      <c r="C53" s="465"/>
      <c r="D53" s="465"/>
      <c r="E53" s="465"/>
      <c r="F53" s="465"/>
      <c r="G53" s="465"/>
      <c r="H53" s="465"/>
      <c r="I53" s="473"/>
      <c r="J53" s="30"/>
      <c r="K53" s="476"/>
      <c r="L53" s="476"/>
      <c r="M53" s="476" t="s">
        <v>287</v>
      </c>
      <c r="N53" s="476"/>
      <c r="O53" s="476" t="s">
        <v>288</v>
      </c>
      <c r="P53" s="476"/>
      <c r="Q53" s="30"/>
      <c r="R53" s="476" t="s">
        <v>287</v>
      </c>
      <c r="S53" s="476"/>
      <c r="T53" s="476" t="s">
        <v>288</v>
      </c>
      <c r="U53" s="476"/>
      <c r="V53" s="30"/>
      <c r="W53" s="477" t="s">
        <v>289</v>
      </c>
      <c r="X53" s="477"/>
      <c r="Y53" s="30"/>
      <c r="Z53" s="474"/>
      <c r="AA53" s="64" t="s">
        <v>112</v>
      </c>
      <c r="AB53" s="64"/>
      <c r="AC53" s="64" t="s">
        <v>113</v>
      </c>
      <c r="AD53" s="64"/>
      <c r="AE53" s="64"/>
      <c r="AF53" s="64"/>
      <c r="AG53" s="474"/>
      <c r="AH53" s="474"/>
      <c r="AI53" s="474"/>
      <c r="AJ53" s="474"/>
      <c r="AK53" s="474"/>
      <c r="AL53" s="474"/>
      <c r="AM53" s="474"/>
      <c r="AN53" s="475"/>
      <c r="AO53" s="472"/>
      <c r="AP53" s="479"/>
      <c r="AQ53" s="479"/>
      <c r="AR53" s="479"/>
      <c r="AS53" s="479"/>
      <c r="AT53" s="467"/>
    </row>
    <row r="54" customFormat="false" ht="20.25" hidden="false" customHeight="true" outlineLevel="0" collapsed="false">
      <c r="B54" s="322"/>
      <c r="C54" s="465"/>
      <c r="D54" s="465"/>
      <c r="E54" s="465"/>
      <c r="F54" s="465"/>
      <c r="G54" s="465"/>
      <c r="H54" s="465"/>
      <c r="I54" s="473"/>
      <c r="J54" s="30"/>
      <c r="K54" s="64" t="s">
        <v>112</v>
      </c>
      <c r="L54" s="64"/>
      <c r="M54" s="480" t="n">
        <f aca="false">SUMIFS($BB$15:$BB$48,$F$15:$F$48,"看護職員",$H$15:$H$48,"A")</f>
        <v>0</v>
      </c>
      <c r="N54" s="480"/>
      <c r="O54" s="481" t="n">
        <f aca="false">SUMIFS($BD$15:$BD$48,$F$15:$F$48,"看護職員",$H$15:$H$48,"A")</f>
        <v>0</v>
      </c>
      <c r="P54" s="481"/>
      <c r="Q54" s="482"/>
      <c r="R54" s="483" t="n">
        <v>0</v>
      </c>
      <c r="S54" s="483"/>
      <c r="T54" s="483" t="n">
        <v>0</v>
      </c>
      <c r="U54" s="483"/>
      <c r="V54" s="482"/>
      <c r="W54" s="483" t="n">
        <v>0</v>
      </c>
      <c r="X54" s="483"/>
      <c r="Y54" s="30"/>
      <c r="Z54" s="474"/>
      <c r="AA54" s="64" t="s">
        <v>114</v>
      </c>
      <c r="AB54" s="64"/>
      <c r="AC54" s="64" t="s">
        <v>115</v>
      </c>
      <c r="AD54" s="64"/>
      <c r="AE54" s="64"/>
      <c r="AF54" s="64"/>
      <c r="AG54" s="474"/>
      <c r="AH54" s="474"/>
      <c r="AI54" s="474"/>
      <c r="AJ54" s="474"/>
      <c r="AK54" s="474"/>
      <c r="AL54" s="474"/>
      <c r="AM54" s="474"/>
      <c r="AN54" s="475"/>
      <c r="AO54" s="472"/>
      <c r="AP54" s="486"/>
      <c r="AQ54" s="486"/>
      <c r="AR54" s="486"/>
      <c r="AS54" s="486"/>
      <c r="AT54" s="467"/>
    </row>
    <row r="55" customFormat="false" ht="20.25" hidden="false" customHeight="true" outlineLevel="0" collapsed="false">
      <c r="B55" s="322"/>
      <c r="C55" s="465"/>
      <c r="D55" s="465"/>
      <c r="E55" s="465"/>
      <c r="F55" s="465"/>
      <c r="G55" s="465"/>
      <c r="H55" s="465"/>
      <c r="I55" s="473"/>
      <c r="J55" s="30"/>
      <c r="K55" s="64" t="s">
        <v>114</v>
      </c>
      <c r="L55" s="64"/>
      <c r="M55" s="480" t="n">
        <f aca="false">SUMIFS($BB$15:$BB$48,$F$15:$F$48,"看護職員",$H$15:$H$48,"B")</f>
        <v>0</v>
      </c>
      <c r="N55" s="480"/>
      <c r="O55" s="481" t="n">
        <f aca="false">SUMIFS($BD$15:$BD$48,$F$15:$F$48,"看護職員",$H$15:$H$48,"B")</f>
        <v>0</v>
      </c>
      <c r="P55" s="481"/>
      <c r="Q55" s="482"/>
      <c r="R55" s="483" t="n">
        <v>0</v>
      </c>
      <c r="S55" s="483"/>
      <c r="T55" s="483" t="n">
        <v>0</v>
      </c>
      <c r="U55" s="483"/>
      <c r="V55" s="482"/>
      <c r="W55" s="483" t="n">
        <v>0</v>
      </c>
      <c r="X55" s="483"/>
      <c r="Y55" s="30"/>
      <c r="Z55" s="474"/>
      <c r="AA55" s="64" t="s">
        <v>116</v>
      </c>
      <c r="AB55" s="64"/>
      <c r="AC55" s="64" t="s">
        <v>117</v>
      </c>
      <c r="AD55" s="64"/>
      <c r="AE55" s="64"/>
      <c r="AF55" s="64"/>
      <c r="AG55" s="474"/>
      <c r="AH55" s="474"/>
      <c r="AI55" s="474"/>
      <c r="AJ55" s="474"/>
      <c r="AK55" s="474"/>
      <c r="AL55" s="474"/>
      <c r="AM55" s="474"/>
      <c r="AN55" s="475"/>
      <c r="AO55" s="472"/>
      <c r="AP55" s="467"/>
      <c r="AQ55" s="467"/>
      <c r="AR55" s="467"/>
      <c r="AS55" s="467"/>
      <c r="AT55" s="467"/>
    </row>
    <row r="56" customFormat="false" ht="20.25" hidden="false" customHeight="true" outlineLevel="0" collapsed="false">
      <c r="B56" s="322"/>
      <c r="C56" s="465"/>
      <c r="D56" s="465"/>
      <c r="E56" s="465"/>
      <c r="F56" s="465"/>
      <c r="G56" s="465"/>
      <c r="H56" s="465"/>
      <c r="I56" s="473"/>
      <c r="J56" s="30"/>
      <c r="K56" s="64" t="s">
        <v>116</v>
      </c>
      <c r="L56" s="64"/>
      <c r="M56" s="480" t="n">
        <f aca="false">SUMIFS($BB$15:$BB$48,$F$15:$F$48,"看護職員",$H$15:$H$48,"C")</f>
        <v>0</v>
      </c>
      <c r="N56" s="480"/>
      <c r="O56" s="481" t="n">
        <f aca="false">SUMIFS($BD$15:$BD$48,$F$15:$F$48,"看護職員",$H$15:$H$48,"C")</f>
        <v>0</v>
      </c>
      <c r="P56" s="481"/>
      <c r="Q56" s="482"/>
      <c r="R56" s="483" t="n">
        <v>0</v>
      </c>
      <c r="S56" s="483"/>
      <c r="T56" s="487" t="n">
        <v>0</v>
      </c>
      <c r="U56" s="487"/>
      <c r="V56" s="482"/>
      <c r="W56" s="488" t="s">
        <v>82</v>
      </c>
      <c r="X56" s="488"/>
      <c r="Y56" s="30"/>
      <c r="Z56" s="474"/>
      <c r="AA56" s="64" t="s">
        <v>118</v>
      </c>
      <c r="AB56" s="64"/>
      <c r="AC56" s="64" t="s">
        <v>119</v>
      </c>
      <c r="AD56" s="64"/>
      <c r="AE56" s="64"/>
      <c r="AF56" s="64"/>
      <c r="AG56" s="474"/>
      <c r="AH56" s="474"/>
      <c r="AI56" s="474"/>
      <c r="AJ56" s="474"/>
      <c r="AK56" s="474"/>
      <c r="AL56" s="474"/>
      <c r="AM56" s="474"/>
      <c r="AN56" s="475"/>
      <c r="AO56" s="472"/>
      <c r="AP56" s="467"/>
      <c r="AQ56" s="467"/>
      <c r="AR56" s="467"/>
      <c r="AS56" s="467"/>
      <c r="AT56" s="467"/>
    </row>
    <row r="57" customFormat="false" ht="20.25" hidden="false" customHeight="true" outlineLevel="0" collapsed="false">
      <c r="B57" s="322"/>
      <c r="C57" s="465"/>
      <c r="D57" s="465"/>
      <c r="E57" s="465"/>
      <c r="F57" s="465"/>
      <c r="G57" s="465"/>
      <c r="H57" s="465"/>
      <c r="I57" s="473"/>
      <c r="J57" s="30"/>
      <c r="K57" s="64" t="s">
        <v>118</v>
      </c>
      <c r="L57" s="64"/>
      <c r="M57" s="480" t="n">
        <f aca="false">SUMIFS($BB$15:$BB$48,$F$15:$F$48,"看護職員",$H$15:$H$48,"D")</f>
        <v>0</v>
      </c>
      <c r="N57" s="480"/>
      <c r="O57" s="481" t="n">
        <f aca="false">SUMIFS($BD$15:$BD$48,$F$15:$F$48,"看護職員",$H$15:$H$48,"D")</f>
        <v>0</v>
      </c>
      <c r="P57" s="481"/>
      <c r="Q57" s="482"/>
      <c r="R57" s="483" t="n">
        <v>0</v>
      </c>
      <c r="S57" s="483"/>
      <c r="T57" s="487" t="n">
        <v>0</v>
      </c>
      <c r="U57" s="487"/>
      <c r="V57" s="482"/>
      <c r="W57" s="488" t="s">
        <v>82</v>
      </c>
      <c r="X57" s="488"/>
      <c r="Y57" s="30"/>
      <c r="Z57" s="474"/>
      <c r="AA57" s="30"/>
      <c r="AB57" s="30"/>
      <c r="AC57" s="30"/>
      <c r="AD57" s="30"/>
      <c r="AE57" s="30"/>
      <c r="AF57" s="30"/>
      <c r="AG57" s="30"/>
      <c r="AH57" s="30"/>
      <c r="AI57" s="30"/>
      <c r="AJ57" s="30"/>
      <c r="AK57" s="30"/>
      <c r="AL57" s="30"/>
      <c r="AM57" s="30"/>
      <c r="AN57" s="30"/>
      <c r="AP57" s="467"/>
      <c r="AQ57" s="467"/>
      <c r="AR57" s="467"/>
      <c r="AS57" s="467"/>
      <c r="AT57" s="467"/>
    </row>
    <row r="58" customFormat="false" ht="20.25" hidden="false" customHeight="true" outlineLevel="0" collapsed="false">
      <c r="B58" s="322"/>
      <c r="C58" s="465"/>
      <c r="D58" s="465"/>
      <c r="E58" s="465"/>
      <c r="F58" s="465"/>
      <c r="G58" s="465"/>
      <c r="H58" s="465"/>
      <c r="I58" s="473"/>
      <c r="J58" s="30"/>
      <c r="K58" s="64" t="s">
        <v>290</v>
      </c>
      <c r="L58" s="64"/>
      <c r="M58" s="480" t="n">
        <f aca="false">SUM(M54:N57)</f>
        <v>0</v>
      </c>
      <c r="N58" s="480"/>
      <c r="O58" s="481" t="n">
        <f aca="false">SUM(O54:P57)</f>
        <v>0</v>
      </c>
      <c r="P58" s="481"/>
      <c r="Q58" s="482"/>
      <c r="R58" s="480" t="n">
        <f aca="false">SUM(R54:S57)</f>
        <v>0</v>
      </c>
      <c r="S58" s="480"/>
      <c r="T58" s="481" t="n">
        <f aca="false">SUM(T54:U57)</f>
        <v>0</v>
      </c>
      <c r="U58" s="481"/>
      <c r="V58" s="482"/>
      <c r="W58" s="480" t="n">
        <f aca="false">SUM(W54:X55)</f>
        <v>0</v>
      </c>
      <c r="X58" s="480"/>
      <c r="Y58" s="30"/>
      <c r="Z58" s="474"/>
      <c r="AA58" s="30"/>
      <c r="AB58" s="30"/>
      <c r="AC58" s="30"/>
      <c r="AD58" s="30"/>
      <c r="AE58" s="30"/>
      <c r="AF58" s="30"/>
      <c r="AG58" s="30"/>
      <c r="AH58" s="30"/>
      <c r="AI58" s="30"/>
      <c r="AJ58" s="30"/>
      <c r="AK58" s="30"/>
      <c r="AL58" s="30"/>
      <c r="AM58" s="30"/>
      <c r="AN58" s="30"/>
      <c r="AP58" s="467"/>
      <c r="AQ58" s="467"/>
      <c r="AR58" s="467"/>
      <c r="AS58" s="467"/>
      <c r="AT58" s="467"/>
    </row>
    <row r="59" customFormat="false" ht="20.25" hidden="false" customHeight="true" outlineLevel="0" collapsed="false">
      <c r="B59" s="322"/>
      <c r="C59" s="465"/>
      <c r="D59" s="465"/>
      <c r="E59" s="465"/>
      <c r="F59" s="465"/>
      <c r="G59" s="465"/>
      <c r="H59" s="465"/>
      <c r="I59" s="473"/>
      <c r="J59" s="473"/>
      <c r="K59" s="489"/>
      <c r="L59" s="489"/>
      <c r="M59" s="489"/>
      <c r="N59" s="489"/>
      <c r="O59" s="490"/>
      <c r="P59" s="490"/>
      <c r="Q59" s="490"/>
      <c r="R59" s="327"/>
      <c r="S59" s="327"/>
      <c r="T59" s="327"/>
      <c r="U59" s="327"/>
      <c r="V59" s="491"/>
      <c r="W59" s="474"/>
      <c r="X59" s="474"/>
      <c r="Y59" s="474"/>
      <c r="Z59" s="474"/>
      <c r="AA59" s="30"/>
      <c r="AB59" s="30"/>
      <c r="AC59" s="30"/>
      <c r="AD59" s="30"/>
      <c r="AE59" s="30"/>
      <c r="AF59" s="30"/>
      <c r="AG59" s="30"/>
      <c r="AH59" s="30"/>
      <c r="AI59" s="30"/>
      <c r="AJ59" s="30"/>
      <c r="AK59" s="30"/>
      <c r="AL59" s="30"/>
      <c r="AM59" s="30"/>
      <c r="AN59" s="30"/>
      <c r="AP59" s="467"/>
      <c r="AQ59" s="467"/>
      <c r="AR59" s="467"/>
      <c r="AS59" s="467"/>
      <c r="AT59" s="467"/>
    </row>
    <row r="60" customFormat="false" ht="20.25" hidden="false" customHeight="true" outlineLevel="0" collapsed="false">
      <c r="B60" s="322"/>
      <c r="C60" s="465"/>
      <c r="D60" s="465"/>
      <c r="E60" s="465"/>
      <c r="F60" s="465"/>
      <c r="G60" s="465"/>
      <c r="H60" s="465"/>
      <c r="I60" s="473"/>
      <c r="J60" s="473"/>
      <c r="K60" s="201" t="s">
        <v>294</v>
      </c>
      <c r="L60" s="30"/>
      <c r="M60" s="30"/>
      <c r="N60" s="30"/>
      <c r="O60" s="30"/>
      <c r="P60" s="30"/>
      <c r="Q60" s="205" t="s">
        <v>295</v>
      </c>
      <c r="R60" s="492" t="s">
        <v>296</v>
      </c>
      <c r="S60" s="492"/>
      <c r="T60" s="205"/>
      <c r="U60" s="205"/>
      <c r="V60" s="30"/>
      <c r="W60" s="30"/>
      <c r="X60" s="30"/>
      <c r="Y60" s="474"/>
      <c r="Z60" s="474"/>
      <c r="AA60" s="30"/>
      <c r="AB60" s="30"/>
      <c r="AC60" s="30"/>
      <c r="AD60" s="30"/>
      <c r="AE60" s="30"/>
      <c r="AF60" s="30"/>
      <c r="AG60" s="30"/>
      <c r="AH60" s="30"/>
      <c r="AI60" s="30"/>
      <c r="AJ60" s="30"/>
      <c r="AK60" s="30"/>
      <c r="AL60" s="30"/>
      <c r="AM60" s="30"/>
      <c r="AN60" s="30"/>
      <c r="AP60" s="467"/>
      <c r="AQ60" s="467"/>
      <c r="AR60" s="467"/>
      <c r="AS60" s="467"/>
      <c r="AT60" s="467"/>
    </row>
    <row r="61" customFormat="false" ht="20.25" hidden="false" customHeight="true" outlineLevel="0" collapsed="false">
      <c r="B61" s="322"/>
      <c r="C61" s="465"/>
      <c r="D61" s="465"/>
      <c r="E61" s="465"/>
      <c r="F61" s="465"/>
      <c r="G61" s="465"/>
      <c r="H61" s="465"/>
      <c r="I61" s="473"/>
      <c r="J61" s="473"/>
      <c r="K61" s="30" t="s">
        <v>297</v>
      </c>
      <c r="L61" s="30"/>
      <c r="M61" s="30"/>
      <c r="N61" s="30"/>
      <c r="O61" s="30"/>
      <c r="P61" s="30" t="s">
        <v>298</v>
      </c>
      <c r="Q61" s="30"/>
      <c r="R61" s="30"/>
      <c r="S61" s="30"/>
      <c r="T61" s="201"/>
      <c r="U61" s="30"/>
      <c r="V61" s="30"/>
      <c r="W61" s="30"/>
      <c r="X61" s="30"/>
      <c r="Y61" s="474"/>
      <c r="Z61" s="474"/>
      <c r="AA61" s="30"/>
      <c r="AB61" s="30"/>
      <c r="AC61" s="30"/>
      <c r="AD61" s="30"/>
      <c r="AE61" s="30"/>
      <c r="AF61" s="30"/>
      <c r="AG61" s="30"/>
      <c r="AH61" s="30"/>
      <c r="AI61" s="30"/>
      <c r="AJ61" s="30"/>
      <c r="AK61" s="30"/>
      <c r="AL61" s="30"/>
      <c r="AM61" s="30"/>
      <c r="AN61" s="30"/>
      <c r="AP61" s="467"/>
      <c r="AQ61" s="467"/>
      <c r="AR61" s="467"/>
      <c r="AS61" s="467"/>
      <c r="AT61" s="467"/>
    </row>
    <row r="62" customFormat="false" ht="20.25" hidden="false" customHeight="true" outlineLevel="0" collapsed="false">
      <c r="B62" s="322"/>
      <c r="C62" s="465"/>
      <c r="D62" s="465"/>
      <c r="E62" s="465"/>
      <c r="F62" s="465"/>
      <c r="G62" s="465"/>
      <c r="H62" s="465"/>
      <c r="I62" s="473"/>
      <c r="J62" s="473"/>
      <c r="K62" s="30" t="str">
        <f aca="false">IF($R$60="週","対象時間数（週平均）","対象時間数（当月合計）")</f>
        <v>対象時間数（週平均）</v>
      </c>
      <c r="L62" s="30"/>
      <c r="M62" s="30"/>
      <c r="N62" s="30"/>
      <c r="O62" s="30"/>
      <c r="P62" s="30" t="str">
        <f aca="false">IF($R$60="週","週に勤務すべき時間数","当月に勤務すべき時間数")</f>
        <v>週に勤務すべき時間数</v>
      </c>
      <c r="Q62" s="30"/>
      <c r="R62" s="30"/>
      <c r="S62" s="30"/>
      <c r="T62" s="201"/>
      <c r="U62" s="30" t="s">
        <v>299</v>
      </c>
      <c r="V62" s="30"/>
      <c r="W62" s="30"/>
      <c r="X62" s="30"/>
      <c r="Y62" s="474"/>
      <c r="Z62" s="474"/>
      <c r="AA62" s="30"/>
      <c r="AB62" s="30"/>
      <c r="AC62" s="30"/>
      <c r="AD62" s="30"/>
      <c r="AE62" s="30"/>
      <c r="AF62" s="30"/>
      <c r="AG62" s="30"/>
      <c r="AH62" s="30"/>
      <c r="AI62" s="30"/>
      <c r="AJ62" s="30"/>
      <c r="AK62" s="30"/>
      <c r="AL62" s="30"/>
      <c r="AM62" s="30"/>
      <c r="AN62" s="30"/>
      <c r="AP62" s="467"/>
      <c r="AQ62" s="467"/>
      <c r="AR62" s="467"/>
      <c r="AS62" s="467"/>
      <c r="AT62" s="467"/>
    </row>
    <row r="63" customFormat="false" ht="20.25" hidden="false" customHeight="true" outlineLevel="0" collapsed="false">
      <c r="I63" s="30"/>
      <c r="J63" s="30"/>
      <c r="K63" s="488" t="n">
        <f aca="false">IF($R$60="週",T58,R58)</f>
        <v>0</v>
      </c>
      <c r="L63" s="488"/>
      <c r="M63" s="488"/>
      <c r="N63" s="488"/>
      <c r="O63" s="207" t="s">
        <v>300</v>
      </c>
      <c r="P63" s="64" t="n">
        <f aca="false">IF($R$60="週",$BA$6,$BE$6)</f>
        <v>40</v>
      </c>
      <c r="Q63" s="64"/>
      <c r="R63" s="64"/>
      <c r="S63" s="64"/>
      <c r="T63" s="207" t="s">
        <v>292</v>
      </c>
      <c r="U63" s="494" t="n">
        <f aca="false">ROUNDDOWN(K63/P63,1)</f>
        <v>0</v>
      </c>
      <c r="V63" s="494"/>
      <c r="W63" s="494"/>
      <c r="X63" s="494"/>
      <c r="Y63" s="30"/>
      <c r="Z63" s="30"/>
    </row>
    <row r="64" customFormat="false" ht="20.25" hidden="false" customHeight="true" outlineLevel="0" collapsed="false">
      <c r="I64" s="30"/>
      <c r="J64" s="30"/>
      <c r="K64" s="30"/>
      <c r="L64" s="30"/>
      <c r="M64" s="30"/>
      <c r="N64" s="30"/>
      <c r="O64" s="30"/>
      <c r="P64" s="30"/>
      <c r="Q64" s="30"/>
      <c r="R64" s="30"/>
      <c r="S64" s="30"/>
      <c r="T64" s="201"/>
      <c r="U64" s="30" t="s">
        <v>301</v>
      </c>
      <c r="V64" s="30"/>
      <c r="W64" s="30"/>
      <c r="X64" s="30"/>
      <c r="Y64" s="30"/>
      <c r="Z64" s="30"/>
    </row>
    <row r="65" customFormat="false" ht="20.25" hidden="false" customHeight="true" outlineLevel="0" collapsed="false">
      <c r="I65" s="30"/>
      <c r="J65" s="30"/>
      <c r="K65" s="30" t="s">
        <v>302</v>
      </c>
      <c r="L65" s="30"/>
      <c r="M65" s="30"/>
      <c r="N65" s="30"/>
      <c r="O65" s="30"/>
      <c r="P65" s="30"/>
      <c r="Q65" s="30"/>
      <c r="R65" s="30"/>
      <c r="S65" s="30"/>
      <c r="T65" s="201"/>
      <c r="U65" s="30"/>
      <c r="V65" s="30"/>
      <c r="W65" s="30"/>
      <c r="X65" s="30"/>
      <c r="Y65" s="30"/>
      <c r="Z65" s="30"/>
    </row>
    <row r="66" customFormat="false" ht="20.25" hidden="false" customHeight="true" outlineLevel="0" collapsed="false">
      <c r="I66" s="30"/>
      <c r="J66" s="30"/>
      <c r="K66" s="30" t="s">
        <v>286</v>
      </c>
      <c r="L66" s="30"/>
      <c r="M66" s="30"/>
      <c r="N66" s="30"/>
      <c r="O66" s="30"/>
      <c r="P66" s="30"/>
      <c r="Q66" s="30"/>
      <c r="R66" s="30"/>
      <c r="S66" s="30"/>
      <c r="T66" s="201"/>
      <c r="U66" s="477"/>
      <c r="V66" s="477"/>
      <c r="W66" s="477"/>
      <c r="X66" s="477"/>
      <c r="Y66" s="30"/>
      <c r="Z66" s="30"/>
    </row>
    <row r="67" customFormat="false" ht="20.25" hidden="false" customHeight="true" outlineLevel="0" collapsed="false">
      <c r="I67" s="30"/>
      <c r="J67" s="30"/>
      <c r="K67" s="30" t="s">
        <v>289</v>
      </c>
      <c r="L67" s="30"/>
      <c r="M67" s="30"/>
      <c r="N67" s="30"/>
      <c r="O67" s="30"/>
      <c r="P67" s="30" t="s">
        <v>304</v>
      </c>
      <c r="Q67" s="30"/>
      <c r="R67" s="30"/>
      <c r="S67" s="30"/>
      <c r="T67" s="30"/>
      <c r="U67" s="476" t="s">
        <v>290</v>
      </c>
      <c r="V67" s="476"/>
      <c r="W67" s="476"/>
      <c r="X67" s="476"/>
      <c r="Y67" s="30"/>
      <c r="Z67" s="30"/>
    </row>
    <row r="68" customFormat="false" ht="20.25" hidden="false" customHeight="true" outlineLevel="0" collapsed="false">
      <c r="I68" s="30"/>
      <c r="J68" s="30"/>
      <c r="K68" s="64" t="n">
        <f aca="false">W58</f>
        <v>0</v>
      </c>
      <c r="L68" s="64"/>
      <c r="M68" s="64"/>
      <c r="N68" s="64"/>
      <c r="O68" s="207" t="s">
        <v>291</v>
      </c>
      <c r="P68" s="494" t="n">
        <f aca="false">U63</f>
        <v>0</v>
      </c>
      <c r="Q68" s="494"/>
      <c r="R68" s="494"/>
      <c r="S68" s="494"/>
      <c r="T68" s="207" t="s">
        <v>292</v>
      </c>
      <c r="U68" s="485" t="n">
        <f aca="false">ROUNDDOWN(K68+P68,1)</f>
        <v>0</v>
      </c>
      <c r="V68" s="485"/>
      <c r="W68" s="485"/>
      <c r="X68" s="485"/>
      <c r="Y68" s="327"/>
      <c r="Z68" s="327"/>
    </row>
    <row r="69" customFormat="false" ht="20.25" hidden="false" customHeight="true" outlineLevel="0" collapsed="false"/>
    <row r="70" customFormat="false" ht="20.25" hidden="false" customHeight="true" outlineLevel="0" collapsed="false"/>
    <row r="71" customFormat="false" ht="20.25" hidden="false" customHeight="true" outlineLevel="0" collapsed="false"/>
    <row r="72" customFormat="false" ht="20.25" hidden="false" customHeight="true" outlineLevel="0" collapsed="false"/>
    <row r="73" customFormat="false" ht="20.25" hidden="false" customHeight="true" outlineLevel="0" collapsed="false"/>
    <row r="74" customFormat="false" ht="20.25" hidden="false" customHeight="true" outlineLevel="0" collapsed="false"/>
    <row r="75" customFormat="false" ht="20.25" hidden="false" customHeight="true" outlineLevel="0" collapsed="false"/>
    <row r="76" customFormat="false" ht="20.25" hidden="false" customHeight="true" outlineLevel="0" collapsed="false"/>
    <row r="77" customFormat="false" ht="20.25" hidden="false" customHeight="true" outlineLevel="0" collapsed="false"/>
    <row r="78" customFormat="false" ht="20.25" hidden="false" customHeight="true" outlineLevel="0" collapsed="false"/>
    <row r="79" customFormat="false" ht="20.25" hidden="false" customHeight="true" outlineLevel="0" collapsed="false"/>
    <row r="80" customFormat="false" ht="20.25" hidden="false" customHeight="true" outlineLevel="0" collapsed="false"/>
    <row r="81" customFormat="false" ht="20.25" hidden="false" customHeight="true" outlineLevel="0" collapsed="false"/>
    <row r="82" customFormat="false" ht="20.25" hidden="false" customHeight="true" outlineLevel="0" collapsed="false"/>
    <row r="83" customFormat="false" ht="20.25" hidden="false" customHeight="true" outlineLevel="0" collapsed="false"/>
    <row r="84" customFormat="false" ht="20.25" hidden="false" customHeight="true" outlineLevel="0" collapsed="false"/>
    <row r="85" customFormat="false" ht="20.25" hidden="false" customHeight="true" outlineLevel="0" collapsed="false"/>
    <row r="86" customFormat="false" ht="20.25" hidden="false" customHeight="true" outlineLevel="0" collapsed="false"/>
    <row r="87" customFormat="false" ht="20.25" hidden="false" customHeight="true" outlineLevel="0" collapsed="false"/>
    <row r="88" customFormat="false" ht="20.25" hidden="false" customHeight="true" outlineLevel="0" collapsed="false"/>
    <row r="109" customFormat="false" ht="14.25" hidden="false" customHeight="false" outlineLevel="0" collapsed="false">
      <c r="AQ109" s="148"/>
      <c r="AR109" s="148"/>
      <c r="AS109" s="148"/>
      <c r="AT109" s="148"/>
      <c r="AU109" s="148"/>
      <c r="AV109" s="148"/>
      <c r="AW109" s="148"/>
      <c r="AX109" s="148"/>
      <c r="AY109" s="148"/>
      <c r="AZ109" s="148"/>
      <c r="BA109" s="148"/>
      <c r="BB109" s="148"/>
      <c r="BC109" s="148"/>
      <c r="BD109" s="148"/>
      <c r="BE109" s="148"/>
    </row>
    <row r="110" customFormat="false" ht="14.25" hidden="false" customHeight="false" outlineLevel="0" collapsed="false">
      <c r="AQ110" s="148"/>
      <c r="AR110" s="148"/>
      <c r="AS110" s="148"/>
      <c r="AT110" s="148"/>
      <c r="AU110" s="148"/>
      <c r="AV110" s="148"/>
      <c r="AW110" s="148"/>
      <c r="AX110" s="148"/>
      <c r="AY110" s="148"/>
      <c r="AZ110" s="148"/>
      <c r="BA110" s="148"/>
      <c r="BB110" s="148"/>
      <c r="BC110" s="148"/>
      <c r="BD110" s="148"/>
      <c r="BE110" s="148"/>
    </row>
    <row r="115" customFormat="false" ht="14.25" hidden="false" customHeight="false" outlineLevel="0" collapsed="false">
      <c r="C115" s="42"/>
      <c r="D115" s="42"/>
      <c r="E115" s="42"/>
      <c r="F115" s="42"/>
      <c r="G115" s="42"/>
      <c r="H115" s="42"/>
      <c r="I115" s="42"/>
      <c r="J115" s="42"/>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BF115" s="148"/>
      <c r="BG115" s="148"/>
    </row>
    <row r="116" customFormat="false" ht="14.25" hidden="false" customHeight="false" outlineLevel="0" collapsed="false">
      <c r="C116" s="42"/>
      <c r="D116" s="42"/>
      <c r="E116" s="42"/>
      <c r="F116" s="42"/>
      <c r="G116" s="42"/>
      <c r="H116" s="42"/>
      <c r="I116" s="42"/>
      <c r="J116" s="42"/>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BF116" s="148"/>
      <c r="BG116" s="148"/>
    </row>
    <row r="117" customFormat="false" ht="14.25" hidden="false" customHeight="false" outlineLevel="0" collapsed="false">
      <c r="C117" s="149"/>
      <c r="D117" s="149"/>
      <c r="E117" s="149"/>
      <c r="F117" s="149"/>
      <c r="G117" s="149"/>
      <c r="H117" s="149"/>
      <c r="I117" s="149"/>
      <c r="J117" s="149"/>
      <c r="K117" s="42"/>
      <c r="L117" s="42"/>
    </row>
    <row r="118" customFormat="false" ht="14.25" hidden="false" customHeight="false" outlineLevel="0" collapsed="false">
      <c r="C118" s="149"/>
      <c r="D118" s="149"/>
      <c r="E118" s="149"/>
      <c r="F118" s="149"/>
      <c r="G118" s="149"/>
      <c r="H118" s="149"/>
      <c r="I118" s="149"/>
      <c r="J118" s="149"/>
      <c r="K118" s="42"/>
      <c r="L118" s="42"/>
    </row>
    <row r="119" customFormat="false" ht="14.25" hidden="false" customHeight="false" outlineLevel="0" collapsed="false">
      <c r="C119" s="42"/>
      <c r="D119" s="42"/>
      <c r="E119" s="42"/>
      <c r="F119" s="42"/>
      <c r="G119" s="42"/>
      <c r="H119" s="42"/>
      <c r="I119" s="42"/>
      <c r="J119" s="42"/>
    </row>
    <row r="120" customFormat="false" ht="14.25" hidden="false" customHeight="false" outlineLevel="0" collapsed="false">
      <c r="C120" s="42"/>
      <c r="D120" s="42"/>
      <c r="E120" s="42"/>
      <c r="F120" s="42"/>
      <c r="G120" s="42"/>
      <c r="H120" s="42"/>
      <c r="I120" s="42"/>
      <c r="J120" s="42"/>
    </row>
    <row r="121" customFormat="false" ht="14.25" hidden="false" customHeight="false" outlineLevel="0" collapsed="false">
      <c r="C121" s="42"/>
      <c r="D121" s="42"/>
      <c r="E121" s="42"/>
      <c r="F121" s="42"/>
      <c r="G121" s="42"/>
      <c r="H121" s="42"/>
      <c r="I121" s="42"/>
      <c r="J121" s="42"/>
    </row>
    <row r="122" customFormat="false" ht="14.25" hidden="false" customHeight="false" outlineLevel="0" collapsed="false">
      <c r="C122" s="42"/>
      <c r="D122" s="42"/>
      <c r="E122" s="42"/>
      <c r="F122" s="42"/>
      <c r="G122" s="42"/>
      <c r="H122" s="42"/>
      <c r="I122" s="42"/>
      <c r="J122" s="42"/>
    </row>
  </sheetData>
  <mergeCells count="255">
    <mergeCell ref="AT1:BI1"/>
    <mergeCell ref="AC2:AD2"/>
    <mergeCell ref="AF2:AG2"/>
    <mergeCell ref="AJ2:AK2"/>
    <mergeCell ref="AT2:BI2"/>
    <mergeCell ref="BE3:BH3"/>
    <mergeCell ref="BE4:BH4"/>
    <mergeCell ref="BA6:BB6"/>
    <mergeCell ref="BE6:BF6"/>
    <mergeCell ref="BE8:BF8"/>
    <mergeCell ref="B10:B14"/>
    <mergeCell ref="C10:D14"/>
    <mergeCell ref="I10:J14"/>
    <mergeCell ref="K10:N14"/>
    <mergeCell ref="O10:S14"/>
    <mergeCell ref="W10:BA10"/>
    <mergeCell ref="BB10:BC14"/>
    <mergeCell ref="BD10:BE14"/>
    <mergeCell ref="BF10:BJ14"/>
    <mergeCell ref="W11:AC11"/>
    <mergeCell ref="AD11:AJ11"/>
    <mergeCell ref="AK11:AQ11"/>
    <mergeCell ref="AR11:AX11"/>
    <mergeCell ref="AY11:BA11"/>
    <mergeCell ref="B15:B16"/>
    <mergeCell ref="C15:D16"/>
    <mergeCell ref="I15:J16"/>
    <mergeCell ref="K15:N16"/>
    <mergeCell ref="O15:S16"/>
    <mergeCell ref="BB15:BC15"/>
    <mergeCell ref="BD15:BE15"/>
    <mergeCell ref="BF15:BJ16"/>
    <mergeCell ref="BB16:BC16"/>
    <mergeCell ref="BD16:BE16"/>
    <mergeCell ref="B17:B18"/>
    <mergeCell ref="C17:D18"/>
    <mergeCell ref="I17:J18"/>
    <mergeCell ref="K17:N18"/>
    <mergeCell ref="O17:S18"/>
    <mergeCell ref="BB17:BC17"/>
    <mergeCell ref="BD17:BE17"/>
    <mergeCell ref="BF17:BJ18"/>
    <mergeCell ref="BB18:BC18"/>
    <mergeCell ref="BD18:BE18"/>
    <mergeCell ref="B19:B20"/>
    <mergeCell ref="C19:D20"/>
    <mergeCell ref="I19:J20"/>
    <mergeCell ref="K19:N20"/>
    <mergeCell ref="O19:S20"/>
    <mergeCell ref="BB19:BC19"/>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AP51:AS51"/>
    <mergeCell ref="K52:L53"/>
    <mergeCell ref="M52:P52"/>
    <mergeCell ref="R52:U52"/>
    <mergeCell ref="W52:X52"/>
    <mergeCell ref="AA52:AB52"/>
    <mergeCell ref="AC52:AF52"/>
    <mergeCell ref="AP52:AS52"/>
    <mergeCell ref="M53:N53"/>
    <mergeCell ref="O53:P53"/>
    <mergeCell ref="R53:S53"/>
    <mergeCell ref="T53:U53"/>
    <mergeCell ref="W53:X53"/>
    <mergeCell ref="AA53:AB53"/>
    <mergeCell ref="AC53:AF53"/>
    <mergeCell ref="AP53:AS53"/>
    <mergeCell ref="K54:L54"/>
    <mergeCell ref="M54:N54"/>
    <mergeCell ref="O54:P54"/>
    <mergeCell ref="R54:S54"/>
    <mergeCell ref="T54:U54"/>
    <mergeCell ref="W54:X54"/>
    <mergeCell ref="AA54:AB54"/>
    <mergeCell ref="AC54:AF54"/>
    <mergeCell ref="K55:L55"/>
    <mergeCell ref="M55:N55"/>
    <mergeCell ref="O55:P55"/>
    <mergeCell ref="R55:S55"/>
    <mergeCell ref="T55:U55"/>
    <mergeCell ref="W55:X55"/>
    <mergeCell ref="AA55:AB55"/>
    <mergeCell ref="AC55:AF55"/>
    <mergeCell ref="K56:L56"/>
    <mergeCell ref="M56:N56"/>
    <mergeCell ref="O56:P56"/>
    <mergeCell ref="R56:S56"/>
    <mergeCell ref="T56:U56"/>
    <mergeCell ref="W56:X56"/>
    <mergeCell ref="AA56:AB56"/>
    <mergeCell ref="AC56:AF56"/>
    <mergeCell ref="K57:L57"/>
    <mergeCell ref="M57:N57"/>
    <mergeCell ref="O57:P57"/>
    <mergeCell ref="R57:S57"/>
    <mergeCell ref="T57:U57"/>
    <mergeCell ref="W57:X57"/>
    <mergeCell ref="K58:L58"/>
    <mergeCell ref="M58:N58"/>
    <mergeCell ref="O58:P58"/>
    <mergeCell ref="R58:S58"/>
    <mergeCell ref="T58:U58"/>
    <mergeCell ref="W58:X58"/>
    <mergeCell ref="R60:S60"/>
    <mergeCell ref="K63:N63"/>
    <mergeCell ref="P63:S63"/>
    <mergeCell ref="U63:X63"/>
    <mergeCell ref="U66:X66"/>
    <mergeCell ref="U67:X67"/>
    <mergeCell ref="K68:N68"/>
    <mergeCell ref="P68:S68"/>
    <mergeCell ref="U68:X68"/>
  </mergeCells>
  <conditionalFormatting sqref="W62:Z62">
    <cfRule type="expression" priority="2" aboveAverage="0" equalAverage="0" bottom="0" percent="0" rank="0" text="" dxfId="809">
      <formula>OR(#ref!=$B49,#ref!=$B49)</formula>
    </cfRule>
  </conditionalFormatting>
  <conditionalFormatting sqref="Z52 W52:X52 W61:Z61">
    <cfRule type="expression" priority="3" aboveAverage="0" equalAverage="0" bottom="0" percent="0" rank="0" text="" dxfId="810">
      <formula>OR(#ref!=$B50,#ref!=$B50)</formula>
    </cfRule>
  </conditionalFormatting>
  <conditionalFormatting sqref="BB16:BE16">
    <cfRule type="expression" priority="4" aboveAverage="0" equalAverage="0" bottom="0" percent="0" rank="0" text="" dxfId="811">
      <formula>INDIRECT(ADDRESS(ROW(),COLUMN()))=TRUNC(INDIRECT(ADDRESS(ROW(),COLUMN())))</formula>
    </cfRule>
  </conditionalFormatting>
  <conditionalFormatting sqref="BB18:BE18">
    <cfRule type="expression" priority="5" aboveAverage="0" equalAverage="0" bottom="0" percent="0" rank="0" text="" dxfId="812">
      <formula>INDIRECT(ADDRESS(ROW(),COLUMN()))=TRUNC(INDIRECT(ADDRESS(ROW(),COLUMN())))</formula>
    </cfRule>
  </conditionalFormatting>
  <conditionalFormatting sqref="BB20:BE20">
    <cfRule type="expression" priority="6" aboveAverage="0" equalAverage="0" bottom="0" percent="0" rank="0" text="" dxfId="813">
      <formula>INDIRECT(ADDRESS(ROW(),COLUMN()))=TRUNC(INDIRECT(ADDRESS(ROW(),COLUMN())))</formula>
    </cfRule>
  </conditionalFormatting>
  <conditionalFormatting sqref="BB22:BE22">
    <cfRule type="expression" priority="7" aboveAverage="0" equalAverage="0" bottom="0" percent="0" rank="0" text="" dxfId="814">
      <formula>INDIRECT(ADDRESS(ROW(),COLUMN()))=TRUNC(INDIRECT(ADDRESS(ROW(),COLUMN())))</formula>
    </cfRule>
  </conditionalFormatting>
  <conditionalFormatting sqref="BB24:BE24">
    <cfRule type="expression" priority="8" aboveAverage="0" equalAverage="0" bottom="0" percent="0" rank="0" text="" dxfId="815">
      <formula>INDIRECT(ADDRESS(ROW(),COLUMN()))=TRUNC(INDIRECT(ADDRESS(ROW(),COLUMN())))</formula>
    </cfRule>
  </conditionalFormatting>
  <conditionalFormatting sqref="BB26:BE26">
    <cfRule type="expression" priority="9" aboveAverage="0" equalAverage="0" bottom="0" percent="0" rank="0" text="" dxfId="816">
      <formula>INDIRECT(ADDRESS(ROW(),COLUMN()))=TRUNC(INDIRECT(ADDRESS(ROW(),COLUMN())))</formula>
    </cfRule>
  </conditionalFormatting>
  <conditionalFormatting sqref="BB28:BE28">
    <cfRule type="expression" priority="10" aboveAverage="0" equalAverage="0" bottom="0" percent="0" rank="0" text="" dxfId="817">
      <formula>INDIRECT(ADDRESS(ROW(),COLUMN()))=TRUNC(INDIRECT(ADDRESS(ROW(),COLUMN())))</formula>
    </cfRule>
  </conditionalFormatting>
  <conditionalFormatting sqref="BB30:BE30">
    <cfRule type="expression" priority="11" aboveAverage="0" equalAverage="0" bottom="0" percent="0" rank="0" text="" dxfId="818">
      <formula>INDIRECT(ADDRESS(ROW(),COLUMN()))=TRUNC(INDIRECT(ADDRESS(ROW(),COLUMN())))</formula>
    </cfRule>
  </conditionalFormatting>
  <conditionalFormatting sqref="BB32:BE32">
    <cfRule type="expression" priority="12" aboveAverage="0" equalAverage="0" bottom="0" percent="0" rank="0" text="" dxfId="819">
      <formula>INDIRECT(ADDRESS(ROW(),COLUMN()))=TRUNC(INDIRECT(ADDRESS(ROW(),COLUMN())))</formula>
    </cfRule>
  </conditionalFormatting>
  <conditionalFormatting sqref="BB34:BE34">
    <cfRule type="expression" priority="13" aboveAverage="0" equalAverage="0" bottom="0" percent="0" rank="0" text="" dxfId="820">
      <formula>INDIRECT(ADDRESS(ROW(),COLUMN()))=TRUNC(INDIRECT(ADDRESS(ROW(),COLUMN())))</formula>
    </cfRule>
  </conditionalFormatting>
  <conditionalFormatting sqref="BB36:BE36">
    <cfRule type="expression" priority="14" aboveAverage="0" equalAverage="0" bottom="0" percent="0" rank="0" text="" dxfId="821">
      <formula>INDIRECT(ADDRESS(ROW(),COLUMN()))=TRUNC(INDIRECT(ADDRESS(ROW(),COLUMN())))</formula>
    </cfRule>
  </conditionalFormatting>
  <conditionalFormatting sqref="BB38:BE38">
    <cfRule type="expression" priority="15" aboveAverage="0" equalAverage="0" bottom="0" percent="0" rank="0" text="" dxfId="822">
      <formula>INDIRECT(ADDRESS(ROW(),COLUMN()))=TRUNC(INDIRECT(ADDRESS(ROW(),COLUMN())))</formula>
    </cfRule>
  </conditionalFormatting>
  <conditionalFormatting sqref="BB40:BE40">
    <cfRule type="expression" priority="16" aboveAverage="0" equalAverage="0" bottom="0" percent="0" rank="0" text="" dxfId="823">
      <formula>INDIRECT(ADDRESS(ROW(),COLUMN()))=TRUNC(INDIRECT(ADDRESS(ROW(),COLUMN())))</formula>
    </cfRule>
  </conditionalFormatting>
  <conditionalFormatting sqref="BB42:BE42">
    <cfRule type="expression" priority="17" aboveAverage="0" equalAverage="0" bottom="0" percent="0" rank="0" text="" dxfId="824">
      <formula>INDIRECT(ADDRESS(ROW(),COLUMN()))=TRUNC(INDIRECT(ADDRESS(ROW(),COLUMN())))</formula>
    </cfRule>
  </conditionalFormatting>
  <conditionalFormatting sqref="BB44:BE44">
    <cfRule type="expression" priority="18" aboveAverage="0" equalAverage="0" bottom="0" percent="0" rank="0" text="" dxfId="825">
      <formula>INDIRECT(ADDRESS(ROW(),COLUMN()))=TRUNC(INDIRECT(ADDRESS(ROW(),COLUMN())))</formula>
    </cfRule>
  </conditionalFormatting>
  <conditionalFormatting sqref="BB46:BE46">
    <cfRule type="expression" priority="19" aboveAverage="0" equalAverage="0" bottom="0" percent="0" rank="0" text="" dxfId="826">
      <formula>INDIRECT(ADDRESS(ROW(),COLUMN()))=TRUNC(INDIRECT(ADDRESS(ROW(),COLUMN())))</formula>
    </cfRule>
  </conditionalFormatting>
  <conditionalFormatting sqref="BB48:BE48">
    <cfRule type="expression" priority="20" aboveAverage="0" equalAverage="0" bottom="0" percent="0" rank="0" text="" dxfId="827">
      <formula>INDIRECT(ADDRESS(ROW(),COLUMN()))=TRUNC(INDIRECT(ADDRESS(ROW(),COLUMN())))</formula>
    </cfRule>
  </conditionalFormatting>
  <conditionalFormatting sqref="M54:X58">
    <cfRule type="expression" priority="21" aboveAverage="0" equalAverage="0" bottom="0" percent="0" rank="0" text="" dxfId="828">
      <formula>INDIRECT(ADDRESS(ROW(),COLUMN()))=TRUNC(INDIRECT(ADDRESS(ROW(),COLUMN())))</formula>
    </cfRule>
  </conditionalFormatting>
  <conditionalFormatting sqref="K63:N63">
    <cfRule type="expression" priority="22" aboveAverage="0" equalAverage="0" bottom="0" percent="0" rank="0" text="" dxfId="829">
      <formula>INDIRECT(ADDRESS(ROW(),COLUMN()))=TRUNC(INDIRECT(ADDRESS(ROW(),COLUMN())))</formula>
    </cfRule>
  </conditionalFormatting>
  <conditionalFormatting sqref="W16:BA16">
    <cfRule type="expression" priority="23" aboveAverage="0" equalAverage="0" bottom="0" percent="0" rank="0" text="" dxfId="830">
      <formula>INDIRECT(ADDRESS(ROW(),COLUMN()))=TRUNC(INDIRECT(ADDRESS(ROW(),COLUMN())))</formula>
    </cfRule>
  </conditionalFormatting>
  <conditionalFormatting sqref="W18:BA18">
    <cfRule type="expression" priority="24" aboveAverage="0" equalAverage="0" bottom="0" percent="0" rank="0" text="" dxfId="831">
      <formula>INDIRECT(ADDRESS(ROW(),COLUMN()))=TRUNC(INDIRECT(ADDRESS(ROW(),COLUMN())))</formula>
    </cfRule>
  </conditionalFormatting>
  <conditionalFormatting sqref="W20:BA20">
    <cfRule type="expression" priority="25" aboveAverage="0" equalAverage="0" bottom="0" percent="0" rank="0" text="" dxfId="832">
      <formula>INDIRECT(ADDRESS(ROW(),COLUMN()))=TRUNC(INDIRECT(ADDRESS(ROW(),COLUMN())))</formula>
    </cfRule>
  </conditionalFormatting>
  <conditionalFormatting sqref="W22:BA22">
    <cfRule type="expression" priority="26" aboveAverage="0" equalAverage="0" bottom="0" percent="0" rank="0" text="" dxfId="833">
      <formula>INDIRECT(ADDRESS(ROW(),COLUMN()))=TRUNC(INDIRECT(ADDRESS(ROW(),COLUMN())))</formula>
    </cfRule>
  </conditionalFormatting>
  <conditionalFormatting sqref="W24:BA24">
    <cfRule type="expression" priority="27" aboveAverage="0" equalAverage="0" bottom="0" percent="0" rank="0" text="" dxfId="834">
      <formula>INDIRECT(ADDRESS(ROW(),COLUMN()))=TRUNC(INDIRECT(ADDRESS(ROW(),COLUMN())))</formula>
    </cfRule>
  </conditionalFormatting>
  <conditionalFormatting sqref="W26:BA26">
    <cfRule type="expression" priority="28" aboveAverage="0" equalAverage="0" bottom="0" percent="0" rank="0" text="" dxfId="835">
      <formula>INDIRECT(ADDRESS(ROW(),COLUMN()))=TRUNC(INDIRECT(ADDRESS(ROW(),COLUMN())))</formula>
    </cfRule>
  </conditionalFormatting>
  <conditionalFormatting sqref="W28:BA28">
    <cfRule type="expression" priority="29" aboveAverage="0" equalAverage="0" bottom="0" percent="0" rank="0" text="" dxfId="836">
      <formula>INDIRECT(ADDRESS(ROW(),COLUMN()))=TRUNC(INDIRECT(ADDRESS(ROW(),COLUMN())))</formula>
    </cfRule>
  </conditionalFormatting>
  <conditionalFormatting sqref="W30:BA30">
    <cfRule type="expression" priority="30" aboveAverage="0" equalAverage="0" bottom="0" percent="0" rank="0" text="" dxfId="837">
      <formula>INDIRECT(ADDRESS(ROW(),COLUMN()))=TRUNC(INDIRECT(ADDRESS(ROW(),COLUMN())))</formula>
    </cfRule>
  </conditionalFormatting>
  <conditionalFormatting sqref="W32:BA32">
    <cfRule type="expression" priority="31" aboveAverage="0" equalAverage="0" bottom="0" percent="0" rank="0" text="" dxfId="838">
      <formula>INDIRECT(ADDRESS(ROW(),COLUMN()))=TRUNC(INDIRECT(ADDRESS(ROW(),COLUMN())))</formula>
    </cfRule>
  </conditionalFormatting>
  <conditionalFormatting sqref="W34:BA34">
    <cfRule type="expression" priority="32" aboveAverage="0" equalAverage="0" bottom="0" percent="0" rank="0" text="" dxfId="839">
      <formula>INDIRECT(ADDRESS(ROW(),COLUMN()))=TRUNC(INDIRECT(ADDRESS(ROW(),COLUMN())))</formula>
    </cfRule>
  </conditionalFormatting>
  <conditionalFormatting sqref="W36:BA36">
    <cfRule type="expression" priority="33" aboveAverage="0" equalAverage="0" bottom="0" percent="0" rank="0" text="" dxfId="840">
      <formula>INDIRECT(ADDRESS(ROW(),COLUMN()))=TRUNC(INDIRECT(ADDRESS(ROW(),COLUMN())))</formula>
    </cfRule>
  </conditionalFormatting>
  <conditionalFormatting sqref="W38:BA38">
    <cfRule type="expression" priority="34" aboveAverage="0" equalAverage="0" bottom="0" percent="0" rank="0" text="" dxfId="841">
      <formula>INDIRECT(ADDRESS(ROW(),COLUMN()))=TRUNC(INDIRECT(ADDRESS(ROW(),COLUMN())))</formula>
    </cfRule>
  </conditionalFormatting>
  <conditionalFormatting sqref="W40:BA40">
    <cfRule type="expression" priority="35" aboveAverage="0" equalAverage="0" bottom="0" percent="0" rank="0" text="" dxfId="842">
      <formula>INDIRECT(ADDRESS(ROW(),COLUMN()))=TRUNC(INDIRECT(ADDRESS(ROW(),COLUMN())))</formula>
    </cfRule>
  </conditionalFormatting>
  <conditionalFormatting sqref="W42:BA42">
    <cfRule type="expression" priority="36" aboveAverage="0" equalAverage="0" bottom="0" percent="0" rank="0" text="" dxfId="843">
      <formula>INDIRECT(ADDRESS(ROW(),COLUMN()))=TRUNC(INDIRECT(ADDRESS(ROW(),COLUMN())))</formula>
    </cfRule>
  </conditionalFormatting>
  <conditionalFormatting sqref="W44:BA44">
    <cfRule type="expression" priority="37" aboveAverage="0" equalAverage="0" bottom="0" percent="0" rank="0" text="" dxfId="844">
      <formula>INDIRECT(ADDRESS(ROW(),COLUMN()))=TRUNC(INDIRECT(ADDRESS(ROW(),COLUMN())))</formula>
    </cfRule>
  </conditionalFormatting>
  <conditionalFormatting sqref="W46:BA46">
    <cfRule type="expression" priority="38" aboveAverage="0" equalAverage="0" bottom="0" percent="0" rank="0" text="" dxfId="845">
      <formula>INDIRECT(ADDRESS(ROW(),COLUMN()))=TRUNC(INDIRECT(ADDRESS(ROW(),COLUMN())))</formula>
    </cfRule>
  </conditionalFormatting>
  <conditionalFormatting sqref="W48:BA48">
    <cfRule type="expression" priority="39" aboveAverage="0" equalAverage="0" bottom="0" percent="0" rank="0" text="" dxfId="846">
      <formula>INDIRECT(ADDRESS(ROW(),COLUMN()))=TRUNC(INDIRECT(ADDRESS(ROW(),COLUMN())))</formula>
    </cfRule>
  </conditionalFormatting>
  <conditionalFormatting sqref="AA56:AK56">
    <cfRule type="expression" priority="40" aboveAverage="0" equalAverage="0" bottom="0" percent="0" rank="0" text="" dxfId="847">
      <formula>OR(#ref!=$B49,#ref!=$B49)</formula>
    </cfRule>
  </conditionalFormatting>
  <conditionalFormatting sqref="AA55:AK55">
    <cfRule type="expression" priority="41" aboveAverage="0" equalAverage="0" bottom="0" percent="0" rank="0" text="" dxfId="848">
      <formula>OR(#ref!=$B59,#ref!=$B59)</formula>
    </cfRule>
  </conditionalFormatting>
  <dataValidations count="10">
    <dataValidation allowBlank="true" errorStyle="stop" operator="between" showDropDown="false" showErrorMessage="false" showInputMessage="true" sqref="I15:J48" type="list">
      <formula1>"A,B,C,D"</formula1>
      <formula2>0</formula2>
    </dataValidation>
    <dataValidation allowBlank="true" errorStyle="stop" operator="between" showDropDown="false" showErrorMessage="false" showInputMessage="true" sqref="W15:BA15 W17:BA17 W19:BA19 W21:BA21 W23:BA23 W25:BA25 W27:BA27 W29:BA29 W31:BA31 W33:BA33 W35:BA35 W37:BA37 W39:BA39 W41:BA41 W43:BA43 W45:BA45 W47:BA47" type="list">
      <formula1>シフト記号表</formula1>
      <formula2>0</formula2>
    </dataValidation>
    <dataValidation allowBlank="true" errorStyle="stop" operator="between" showDropDown="false" showErrorMessage="false" showInputMessage="true" sqref="C15:D48" type="list">
      <formula1>職種</formula1>
      <formula2>0</formula2>
    </dataValidation>
    <dataValidation allowBlank="true" errorStyle="stop" operator="between" showDropDown="false" showErrorMessage="true" showInputMessage="true" sqref="BE4:BH4" type="list">
      <formula1>"予定,実績,予定・実績"</formula1>
      <formula2>0</formula2>
    </dataValidation>
    <dataValidation allowBlank="true" error="入力可能範囲　32～40" errorStyle="stop" operator="between" showDropDown="false" showErrorMessage="true" showInputMessage="true" sqref="BA6:BB6" type="decimal">
      <formula1>32</formula1>
      <formula2>40</formula2>
    </dataValidation>
    <dataValidation allowBlank="true" errorStyle="stop" operator="between" showDropDown="false" showErrorMessage="true" showInputMessage="true" sqref="AF3:AF4" type="list">
      <formula1>#ref!</formula1>
      <formula2>0</formula2>
    </dataValidation>
    <dataValidation allowBlank="true" errorStyle="stop" operator="between" showDropDown="false" showErrorMessage="true" showInputMessage="true" sqref="BE3:BH3" type="list">
      <formula1>"４週,暦月"</formula1>
      <formula2>0</formula2>
    </dataValidation>
    <dataValidation allowBlank="true" errorStyle="stop" operator="between" showDropDown="false" showErrorMessage="true" showInputMessage="true" sqref="R60:S60" type="list">
      <formula1>"週,暦月"</formula1>
      <formula2>0</formula2>
    </dataValidation>
    <dataValidation allowBlank="true" error="リストにない場合のみ、入力してください。" errorStyle="warning" operator="between" showDropDown="false" showErrorMessage="false" showInputMessage="true" sqref="K15:N48" type="list">
      <formula1>INDIRECT(C15)</formula1>
      <formula2>0</formula2>
    </dataValidation>
    <dataValidation allowBlank="true" error="プルダウンにないケースは直接入力してください。" errorStyle="information" operator="between" showDropDown="false" showErrorMessage="false" showInputMessage="true" sqref="AT1:BI1" type="list">
      <formula1>#ref!</formula1>
      <formula2>0</formula2>
    </dataValidation>
  </dataValidations>
  <printOptions headings="false" gridLines="false" gridLinesSet="true" horizontalCentered="true" verticalCentered="false"/>
  <pageMargins left="0.157638888888889" right="0.157638888888889" top="0.590277777777778" bottom="0.472916666666667" header="0.511811023622047" footer="0.157638888888889"/>
  <pageSetup paperSize="9" scale="100" fitToWidth="1" fitToHeight="0" pageOrder="downThenOver" orientation="landscape" blackAndWhite="false" draft="false" cellComments="none" horizontalDpi="300" verticalDpi="300" copies="1"/>
  <headerFooter differentFirst="false" differentOddEven="false">
    <oddHeader/>
    <oddFooter>&amp;R&amp;16&amp;P/&amp;N</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N54"/>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26.25" zeroHeight="false" outlineLevelRow="0" outlineLevelCol="0"/>
  <cols>
    <col collapsed="false" customWidth="true" hidden="false" outlineLevel="0" max="1" min="1" style="155" width="1.59"/>
    <col collapsed="false" customWidth="true" hidden="false" outlineLevel="0" max="2" min="2" style="314" width="5.6"/>
    <col collapsed="false" customWidth="true" hidden="false" outlineLevel="0" max="3" min="3" style="314" width="10.59"/>
    <col collapsed="false" customWidth="true" hidden="true" outlineLevel="0" max="4" min="4" style="314" width="10.59"/>
    <col collapsed="false" customWidth="true" hidden="false" outlineLevel="0" max="5" min="5" style="314" width="3.4"/>
    <col collapsed="false" customWidth="true" hidden="false" outlineLevel="0" max="6" min="6" style="155" width="15.6"/>
    <col collapsed="false" customWidth="true" hidden="false" outlineLevel="0" max="7" min="7" style="155" width="3.4"/>
    <col collapsed="false" customWidth="true" hidden="false" outlineLevel="0" max="8" min="8" style="155" width="15.6"/>
    <col collapsed="false" customWidth="true" hidden="false" outlineLevel="0" max="9" min="9" style="155" width="3.4"/>
    <col collapsed="false" customWidth="true" hidden="false" outlineLevel="0" max="10" min="10" style="314" width="15.6"/>
    <col collapsed="false" customWidth="true" hidden="false" outlineLevel="0" max="11" min="11" style="155" width="3.4"/>
    <col collapsed="false" customWidth="true" hidden="false" outlineLevel="0" max="12" min="12" style="155" width="15.6"/>
    <col collapsed="false" customWidth="true" hidden="false" outlineLevel="0" max="13" min="13" style="155" width="3.4"/>
    <col collapsed="false" customWidth="true" hidden="false" outlineLevel="0" max="14" min="14" style="155" width="50.6"/>
    <col collapsed="false" customWidth="false" hidden="false" outlineLevel="0" max="1024" min="15" style="155" width="9"/>
  </cols>
  <sheetData>
    <row r="1" customFormat="false" ht="26.25" hidden="false" customHeight="false" outlineLevel="0" collapsed="false">
      <c r="B1" s="315" t="s">
        <v>36</v>
      </c>
    </row>
    <row r="2" customFormat="false" ht="26.25" hidden="false" customHeight="false" outlineLevel="0" collapsed="false">
      <c r="B2" s="316" t="s">
        <v>37</v>
      </c>
      <c r="F2" s="154"/>
      <c r="J2" s="156"/>
    </row>
    <row r="3" customFormat="false" ht="26.25" hidden="false" customHeight="false" outlineLevel="0" collapsed="false">
      <c r="B3" s="154" t="s">
        <v>38</v>
      </c>
      <c r="F3" s="156" t="s">
        <v>39</v>
      </c>
      <c r="J3" s="156"/>
    </row>
    <row r="4" customFormat="false" ht="26.25" hidden="false" customHeight="false" outlineLevel="0" collapsed="false">
      <c r="B4" s="316"/>
      <c r="F4" s="317" t="s">
        <v>40</v>
      </c>
      <c r="G4" s="317"/>
      <c r="H4" s="317"/>
      <c r="I4" s="317"/>
      <c r="J4" s="317"/>
      <c r="K4" s="317"/>
      <c r="L4" s="317"/>
      <c r="N4" s="317" t="s">
        <v>41</v>
      </c>
    </row>
    <row r="5" customFormat="false" ht="26.25" hidden="false" customHeight="false" outlineLevel="0" collapsed="false">
      <c r="B5" s="314" t="s">
        <v>21</v>
      </c>
      <c r="C5" s="314" t="s">
        <v>42</v>
      </c>
      <c r="F5" s="314" t="s">
        <v>43</v>
      </c>
      <c r="G5" s="314"/>
      <c r="H5" s="314" t="s">
        <v>44</v>
      </c>
      <c r="J5" s="314" t="s">
        <v>45</v>
      </c>
      <c r="L5" s="314" t="s">
        <v>40</v>
      </c>
      <c r="N5" s="317"/>
    </row>
    <row r="6" customFormat="false" ht="26.25" hidden="false" customHeight="false" outlineLevel="0" collapsed="false">
      <c r="B6" s="158" t="n">
        <v>1</v>
      </c>
      <c r="C6" s="159" t="s">
        <v>46</v>
      </c>
      <c r="D6" s="430" t="str">
        <f aca="false">C6</f>
        <v>a</v>
      </c>
      <c r="E6" s="158" t="s">
        <v>47</v>
      </c>
      <c r="F6" s="161"/>
      <c r="G6" s="158" t="s">
        <v>48</v>
      </c>
      <c r="H6" s="161"/>
      <c r="I6" s="162" t="s">
        <v>49</v>
      </c>
      <c r="J6" s="161" t="n">
        <v>0</v>
      </c>
      <c r="K6" s="163" t="s">
        <v>4</v>
      </c>
      <c r="L6" s="318" t="str">
        <f aca="false">IF(OR(F6="",H6=""),"",(H6+IF(F6&gt;H6,1,0)-F6-J6)*24)</f>
        <v/>
      </c>
      <c r="N6" s="165"/>
    </row>
    <row r="7" customFormat="false" ht="26.25" hidden="false" customHeight="false" outlineLevel="0" collapsed="false">
      <c r="B7" s="158" t="n">
        <v>2</v>
      </c>
      <c r="C7" s="159" t="s">
        <v>50</v>
      </c>
      <c r="D7" s="430" t="str">
        <f aca="false">C7</f>
        <v>b</v>
      </c>
      <c r="E7" s="158" t="s">
        <v>47</v>
      </c>
      <c r="F7" s="161"/>
      <c r="G7" s="158" t="s">
        <v>48</v>
      </c>
      <c r="H7" s="161"/>
      <c r="I7" s="162" t="s">
        <v>49</v>
      </c>
      <c r="J7" s="161" t="n">
        <v>0</v>
      </c>
      <c r="K7" s="163" t="s">
        <v>4</v>
      </c>
      <c r="L7" s="318" t="str">
        <f aca="false">IF(OR(F7="",H7=""),"",(H7+IF(F7&gt;H7,1,0)-F7-J7)*24)</f>
        <v/>
      </c>
      <c r="N7" s="165"/>
    </row>
    <row r="8" customFormat="false" ht="26.25" hidden="false" customHeight="false" outlineLevel="0" collapsed="false">
      <c r="B8" s="158" t="n">
        <v>3</v>
      </c>
      <c r="C8" s="159" t="s">
        <v>51</v>
      </c>
      <c r="D8" s="430" t="str">
        <f aca="false">C8</f>
        <v>c</v>
      </c>
      <c r="E8" s="158" t="s">
        <v>47</v>
      </c>
      <c r="F8" s="161"/>
      <c r="G8" s="158" t="s">
        <v>48</v>
      </c>
      <c r="H8" s="161"/>
      <c r="I8" s="162" t="s">
        <v>49</v>
      </c>
      <c r="J8" s="161" t="n">
        <v>0</v>
      </c>
      <c r="K8" s="163" t="s">
        <v>4</v>
      </c>
      <c r="L8" s="318" t="str">
        <f aca="false">IF(OR(F8="",H8=""),"",(H8+IF(F8&gt;H8,1,0)-F8-J8)*24)</f>
        <v/>
      </c>
      <c r="N8" s="165"/>
    </row>
    <row r="9" customFormat="false" ht="26.25" hidden="false" customHeight="false" outlineLevel="0" collapsed="false">
      <c r="B9" s="158" t="n">
        <v>4</v>
      </c>
      <c r="C9" s="159" t="s">
        <v>52</v>
      </c>
      <c r="D9" s="430" t="str">
        <f aca="false">C9</f>
        <v>d</v>
      </c>
      <c r="E9" s="158" t="s">
        <v>47</v>
      </c>
      <c r="F9" s="161"/>
      <c r="G9" s="158" t="s">
        <v>48</v>
      </c>
      <c r="H9" s="161"/>
      <c r="I9" s="162" t="s">
        <v>49</v>
      </c>
      <c r="J9" s="161" t="n">
        <v>0</v>
      </c>
      <c r="K9" s="163" t="s">
        <v>4</v>
      </c>
      <c r="L9" s="318" t="str">
        <f aca="false">IF(OR(F9="",H9=""),"",(H9+IF(F9&gt;H9,1,0)-F9-J9)*24)</f>
        <v/>
      </c>
      <c r="N9" s="165"/>
    </row>
    <row r="10" customFormat="false" ht="26.25" hidden="false" customHeight="false" outlineLevel="0" collapsed="false">
      <c r="B10" s="158" t="n">
        <v>5</v>
      </c>
      <c r="C10" s="159" t="s">
        <v>53</v>
      </c>
      <c r="D10" s="430" t="str">
        <f aca="false">C10</f>
        <v>e</v>
      </c>
      <c r="E10" s="158" t="s">
        <v>47</v>
      </c>
      <c r="F10" s="161"/>
      <c r="G10" s="158" t="s">
        <v>48</v>
      </c>
      <c r="H10" s="161"/>
      <c r="I10" s="162" t="s">
        <v>49</v>
      </c>
      <c r="J10" s="161" t="n">
        <v>0</v>
      </c>
      <c r="K10" s="163" t="s">
        <v>4</v>
      </c>
      <c r="L10" s="318" t="str">
        <f aca="false">IF(OR(F10="",H10=""),"",(H10+IF(F10&gt;H10,1,0)-F10-J10)*24)</f>
        <v/>
      </c>
      <c r="N10" s="165"/>
    </row>
    <row r="11" customFormat="false" ht="26.25" hidden="false" customHeight="false" outlineLevel="0" collapsed="false">
      <c r="B11" s="158" t="n">
        <v>6</v>
      </c>
      <c r="C11" s="159" t="s">
        <v>54</v>
      </c>
      <c r="D11" s="430" t="str">
        <f aca="false">C11</f>
        <v>f</v>
      </c>
      <c r="E11" s="158" t="s">
        <v>47</v>
      </c>
      <c r="F11" s="161"/>
      <c r="G11" s="158" t="s">
        <v>48</v>
      </c>
      <c r="H11" s="161"/>
      <c r="I11" s="162" t="s">
        <v>49</v>
      </c>
      <c r="J11" s="161" t="n">
        <v>0</v>
      </c>
      <c r="K11" s="163" t="s">
        <v>4</v>
      </c>
      <c r="L11" s="318" t="str">
        <f aca="false">IF(OR(F11="",H11=""),"",(H11+IF(F11&gt;H11,1,0)-F11-J11)*24)</f>
        <v/>
      </c>
      <c r="N11" s="165"/>
    </row>
    <row r="12" customFormat="false" ht="26.25" hidden="false" customHeight="false" outlineLevel="0" collapsed="false">
      <c r="B12" s="158" t="n">
        <v>7</v>
      </c>
      <c r="C12" s="159" t="s">
        <v>55</v>
      </c>
      <c r="D12" s="430" t="str">
        <f aca="false">C12</f>
        <v>g</v>
      </c>
      <c r="E12" s="158" t="s">
        <v>47</v>
      </c>
      <c r="F12" s="161"/>
      <c r="G12" s="158" t="s">
        <v>48</v>
      </c>
      <c r="H12" s="161"/>
      <c r="I12" s="162" t="s">
        <v>49</v>
      </c>
      <c r="J12" s="161" t="n">
        <v>0</v>
      </c>
      <c r="K12" s="163" t="s">
        <v>4</v>
      </c>
      <c r="L12" s="318" t="str">
        <f aca="false">IF(OR(F12="",H12=""),"",(H12+IF(F12&gt;H12,1,0)-F12-J12)*24)</f>
        <v/>
      </c>
      <c r="N12" s="165"/>
    </row>
    <row r="13" customFormat="false" ht="26.25" hidden="false" customHeight="false" outlineLevel="0" collapsed="false">
      <c r="B13" s="158" t="n">
        <v>8</v>
      </c>
      <c r="C13" s="159" t="s">
        <v>56</v>
      </c>
      <c r="D13" s="430" t="str">
        <f aca="false">C13</f>
        <v>h</v>
      </c>
      <c r="E13" s="158" t="s">
        <v>47</v>
      </c>
      <c r="F13" s="161"/>
      <c r="G13" s="158" t="s">
        <v>48</v>
      </c>
      <c r="H13" s="161"/>
      <c r="I13" s="162" t="s">
        <v>49</v>
      </c>
      <c r="J13" s="161" t="n">
        <v>0</v>
      </c>
      <c r="K13" s="163" t="s">
        <v>4</v>
      </c>
      <c r="L13" s="318" t="str">
        <f aca="false">IF(OR(F13="",H13=""),"",(H13+IF(F13&gt;H13,1,0)-F13-J13)*24)</f>
        <v/>
      </c>
      <c r="N13" s="165"/>
    </row>
    <row r="14" customFormat="false" ht="26.25" hidden="false" customHeight="false" outlineLevel="0" collapsed="false">
      <c r="B14" s="158" t="n">
        <v>9</v>
      </c>
      <c r="C14" s="159" t="s">
        <v>57</v>
      </c>
      <c r="D14" s="430" t="str">
        <f aca="false">C14</f>
        <v>i</v>
      </c>
      <c r="E14" s="158" t="s">
        <v>47</v>
      </c>
      <c r="F14" s="161"/>
      <c r="G14" s="158" t="s">
        <v>48</v>
      </c>
      <c r="H14" s="161"/>
      <c r="I14" s="162" t="s">
        <v>49</v>
      </c>
      <c r="J14" s="161" t="n">
        <v>0</v>
      </c>
      <c r="K14" s="163" t="s">
        <v>4</v>
      </c>
      <c r="L14" s="318" t="str">
        <f aca="false">IF(OR(F14="",H14=""),"",(H14+IF(F14&gt;H14,1,0)-F14-J14)*24)</f>
        <v/>
      </c>
      <c r="N14" s="165"/>
    </row>
    <row r="15" customFormat="false" ht="26.25" hidden="false" customHeight="false" outlineLevel="0" collapsed="false">
      <c r="B15" s="158" t="n">
        <v>10</v>
      </c>
      <c r="C15" s="159" t="s">
        <v>58</v>
      </c>
      <c r="D15" s="430" t="str">
        <f aca="false">C15</f>
        <v>j</v>
      </c>
      <c r="E15" s="158" t="s">
        <v>47</v>
      </c>
      <c r="F15" s="161"/>
      <c r="G15" s="158" t="s">
        <v>48</v>
      </c>
      <c r="H15" s="161"/>
      <c r="I15" s="162" t="s">
        <v>49</v>
      </c>
      <c r="J15" s="161" t="n">
        <v>0</v>
      </c>
      <c r="K15" s="163" t="s">
        <v>4</v>
      </c>
      <c r="L15" s="318" t="str">
        <f aca="false">IF(OR(F15="",H15=""),"",(H15+IF(F15&gt;H15,1,0)-F15-J15)*24)</f>
        <v/>
      </c>
      <c r="N15" s="165"/>
    </row>
    <row r="16" customFormat="false" ht="26.25" hidden="false" customHeight="false" outlineLevel="0" collapsed="false">
      <c r="B16" s="158" t="n">
        <v>11</v>
      </c>
      <c r="C16" s="159" t="s">
        <v>59</v>
      </c>
      <c r="D16" s="430" t="str">
        <f aca="false">C16</f>
        <v>k</v>
      </c>
      <c r="E16" s="158" t="s">
        <v>47</v>
      </c>
      <c r="F16" s="161"/>
      <c r="G16" s="158" t="s">
        <v>48</v>
      </c>
      <c r="H16" s="161"/>
      <c r="I16" s="162" t="s">
        <v>49</v>
      </c>
      <c r="J16" s="161" t="n">
        <v>0</v>
      </c>
      <c r="K16" s="163" t="s">
        <v>4</v>
      </c>
      <c r="L16" s="318" t="str">
        <f aca="false">IF(OR(F16="",H16=""),"",(H16+IF(F16&gt;H16,1,0)-F16-J16)*24)</f>
        <v/>
      </c>
      <c r="N16" s="165"/>
    </row>
    <row r="17" customFormat="false" ht="26.25" hidden="false" customHeight="false" outlineLevel="0" collapsed="false">
      <c r="B17" s="158" t="n">
        <v>12</v>
      </c>
      <c r="C17" s="159" t="s">
        <v>60</v>
      </c>
      <c r="D17" s="430" t="str">
        <f aca="false">C17</f>
        <v>l</v>
      </c>
      <c r="E17" s="158" t="s">
        <v>47</v>
      </c>
      <c r="F17" s="161"/>
      <c r="G17" s="158" t="s">
        <v>48</v>
      </c>
      <c r="H17" s="161"/>
      <c r="I17" s="162" t="s">
        <v>49</v>
      </c>
      <c r="J17" s="161" t="n">
        <v>0</v>
      </c>
      <c r="K17" s="163" t="s">
        <v>4</v>
      </c>
      <c r="L17" s="318" t="str">
        <f aca="false">IF(OR(F17="",H17=""),"",(H17+IF(F17&gt;H17,1,0)-F17-J17)*24)</f>
        <v/>
      </c>
      <c r="N17" s="165"/>
    </row>
    <row r="18" customFormat="false" ht="26.25" hidden="false" customHeight="false" outlineLevel="0" collapsed="false">
      <c r="B18" s="158" t="n">
        <v>13</v>
      </c>
      <c r="C18" s="159" t="s">
        <v>61</v>
      </c>
      <c r="D18" s="430" t="str">
        <f aca="false">C18</f>
        <v>m</v>
      </c>
      <c r="E18" s="158" t="s">
        <v>47</v>
      </c>
      <c r="F18" s="161"/>
      <c r="G18" s="158" t="s">
        <v>48</v>
      </c>
      <c r="H18" s="161"/>
      <c r="I18" s="162" t="s">
        <v>49</v>
      </c>
      <c r="J18" s="161" t="n">
        <v>0</v>
      </c>
      <c r="K18" s="163" t="s">
        <v>4</v>
      </c>
      <c r="L18" s="318" t="str">
        <f aca="false">IF(OR(F18="",H18=""),"",(H18+IF(F18&gt;H18,1,0)-F18-J18)*24)</f>
        <v/>
      </c>
      <c r="N18" s="165"/>
    </row>
    <row r="19" customFormat="false" ht="26.25" hidden="false" customHeight="false" outlineLevel="0" collapsed="false">
      <c r="B19" s="158" t="n">
        <v>14</v>
      </c>
      <c r="C19" s="159" t="s">
        <v>62</v>
      </c>
      <c r="D19" s="430" t="str">
        <f aca="false">C19</f>
        <v>n</v>
      </c>
      <c r="E19" s="158" t="s">
        <v>47</v>
      </c>
      <c r="F19" s="161"/>
      <c r="G19" s="158" t="s">
        <v>48</v>
      </c>
      <c r="H19" s="161"/>
      <c r="I19" s="162" t="s">
        <v>49</v>
      </c>
      <c r="J19" s="161" t="n">
        <v>0</v>
      </c>
      <c r="K19" s="163" t="s">
        <v>4</v>
      </c>
      <c r="L19" s="318" t="str">
        <f aca="false">IF(OR(F19="",H19=""),"",(H19+IF(F19&gt;H19,1,0)-F19-J19)*24)</f>
        <v/>
      </c>
      <c r="N19" s="165"/>
    </row>
    <row r="20" customFormat="false" ht="26.25" hidden="false" customHeight="false" outlineLevel="0" collapsed="false">
      <c r="B20" s="158" t="n">
        <v>15</v>
      </c>
      <c r="C20" s="159" t="s">
        <v>63</v>
      </c>
      <c r="D20" s="430" t="str">
        <f aca="false">C20</f>
        <v>o</v>
      </c>
      <c r="E20" s="158" t="s">
        <v>47</v>
      </c>
      <c r="F20" s="161"/>
      <c r="G20" s="158" t="s">
        <v>48</v>
      </c>
      <c r="H20" s="161"/>
      <c r="I20" s="162" t="s">
        <v>49</v>
      </c>
      <c r="J20" s="161" t="n">
        <v>0</v>
      </c>
      <c r="K20" s="163" t="s">
        <v>4</v>
      </c>
      <c r="L20" s="318" t="str">
        <f aca="false">IF(OR(F20="",H20=""),"",(H20+IF(F20&gt;H20,1,0)-F20-J20)*24)</f>
        <v/>
      </c>
      <c r="N20" s="165"/>
    </row>
    <row r="21" customFormat="false" ht="26.25" hidden="false" customHeight="false" outlineLevel="0" collapsed="false">
      <c r="B21" s="158" t="n">
        <v>16</v>
      </c>
      <c r="C21" s="159" t="s">
        <v>64</v>
      </c>
      <c r="D21" s="430" t="str">
        <f aca="false">C21</f>
        <v>p</v>
      </c>
      <c r="E21" s="158" t="s">
        <v>47</v>
      </c>
      <c r="F21" s="161"/>
      <c r="G21" s="158" t="s">
        <v>48</v>
      </c>
      <c r="H21" s="161"/>
      <c r="I21" s="162" t="s">
        <v>49</v>
      </c>
      <c r="J21" s="161" t="n">
        <v>0</v>
      </c>
      <c r="K21" s="163" t="s">
        <v>4</v>
      </c>
      <c r="L21" s="318" t="str">
        <f aca="false">IF(OR(F21="",H21=""),"",(H21+IF(F21&gt;H21,1,0)-F21-J21)*24)</f>
        <v/>
      </c>
      <c r="N21" s="165"/>
    </row>
    <row r="22" customFormat="false" ht="26.25" hidden="false" customHeight="false" outlineLevel="0" collapsed="false">
      <c r="B22" s="158" t="n">
        <v>17</v>
      </c>
      <c r="C22" s="159" t="s">
        <v>65</v>
      </c>
      <c r="D22" s="430" t="str">
        <f aca="false">C22</f>
        <v>q</v>
      </c>
      <c r="E22" s="158" t="s">
        <v>47</v>
      </c>
      <c r="F22" s="161"/>
      <c r="G22" s="158" t="s">
        <v>48</v>
      </c>
      <c r="H22" s="161"/>
      <c r="I22" s="162" t="s">
        <v>49</v>
      </c>
      <c r="J22" s="161" t="n">
        <v>0</v>
      </c>
      <c r="K22" s="163" t="s">
        <v>4</v>
      </c>
      <c r="L22" s="318" t="str">
        <f aca="false">IF(OR(F22="",H22=""),"",(H22+IF(F22&gt;H22,1,0)-F22-J22)*24)</f>
        <v/>
      </c>
      <c r="N22" s="165"/>
    </row>
    <row r="23" customFormat="false" ht="26.25" hidden="false" customHeight="false" outlineLevel="0" collapsed="false">
      <c r="B23" s="158" t="n">
        <v>18</v>
      </c>
      <c r="C23" s="159" t="s">
        <v>66</v>
      </c>
      <c r="D23" s="430" t="str">
        <f aca="false">C23</f>
        <v>r</v>
      </c>
      <c r="E23" s="158" t="s">
        <v>47</v>
      </c>
      <c r="F23" s="166"/>
      <c r="G23" s="158" t="s">
        <v>48</v>
      </c>
      <c r="H23" s="166"/>
      <c r="I23" s="162" t="s">
        <v>49</v>
      </c>
      <c r="J23" s="166"/>
      <c r="K23" s="163" t="s">
        <v>4</v>
      </c>
      <c r="L23" s="159" t="n">
        <v>1</v>
      </c>
      <c r="N23" s="165"/>
    </row>
    <row r="24" customFormat="false" ht="26.25" hidden="false" customHeight="false" outlineLevel="0" collapsed="false">
      <c r="B24" s="158" t="n">
        <v>19</v>
      </c>
      <c r="C24" s="159" t="s">
        <v>67</v>
      </c>
      <c r="D24" s="430" t="str">
        <f aca="false">C24</f>
        <v>s</v>
      </c>
      <c r="E24" s="158" t="s">
        <v>47</v>
      </c>
      <c r="F24" s="166"/>
      <c r="G24" s="158" t="s">
        <v>48</v>
      </c>
      <c r="H24" s="166"/>
      <c r="I24" s="162" t="s">
        <v>49</v>
      </c>
      <c r="J24" s="166"/>
      <c r="K24" s="163" t="s">
        <v>4</v>
      </c>
      <c r="L24" s="159" t="n">
        <v>2</v>
      </c>
      <c r="N24" s="165"/>
    </row>
    <row r="25" customFormat="false" ht="26.25" hidden="false" customHeight="false" outlineLevel="0" collapsed="false">
      <c r="B25" s="158" t="n">
        <v>20</v>
      </c>
      <c r="C25" s="159" t="s">
        <v>68</v>
      </c>
      <c r="D25" s="430" t="str">
        <f aca="false">C25</f>
        <v>t</v>
      </c>
      <c r="E25" s="158" t="s">
        <v>47</v>
      </c>
      <c r="F25" s="166"/>
      <c r="G25" s="158" t="s">
        <v>48</v>
      </c>
      <c r="H25" s="166"/>
      <c r="I25" s="162" t="s">
        <v>49</v>
      </c>
      <c r="J25" s="166"/>
      <c r="K25" s="163" t="s">
        <v>4</v>
      </c>
      <c r="L25" s="159" t="n">
        <v>3</v>
      </c>
      <c r="N25" s="165"/>
    </row>
    <row r="26" customFormat="false" ht="26.25" hidden="false" customHeight="false" outlineLevel="0" collapsed="false">
      <c r="B26" s="158" t="n">
        <v>21</v>
      </c>
      <c r="C26" s="159" t="s">
        <v>69</v>
      </c>
      <c r="D26" s="430" t="str">
        <f aca="false">C26</f>
        <v>u</v>
      </c>
      <c r="E26" s="158" t="s">
        <v>47</v>
      </c>
      <c r="F26" s="166"/>
      <c r="G26" s="158" t="s">
        <v>48</v>
      </c>
      <c r="H26" s="166"/>
      <c r="I26" s="162" t="s">
        <v>49</v>
      </c>
      <c r="J26" s="166"/>
      <c r="K26" s="163" t="s">
        <v>4</v>
      </c>
      <c r="L26" s="159" t="n">
        <v>4</v>
      </c>
      <c r="N26" s="165"/>
    </row>
    <row r="27" customFormat="false" ht="26.25" hidden="false" customHeight="false" outlineLevel="0" collapsed="false">
      <c r="B27" s="158" t="n">
        <v>22</v>
      </c>
      <c r="C27" s="159" t="s">
        <v>70</v>
      </c>
      <c r="D27" s="430" t="str">
        <f aca="false">C27</f>
        <v>v</v>
      </c>
      <c r="E27" s="158" t="s">
        <v>47</v>
      </c>
      <c r="F27" s="166"/>
      <c r="G27" s="158" t="s">
        <v>48</v>
      </c>
      <c r="H27" s="166"/>
      <c r="I27" s="162" t="s">
        <v>49</v>
      </c>
      <c r="J27" s="166"/>
      <c r="K27" s="163" t="s">
        <v>4</v>
      </c>
      <c r="L27" s="159" t="n">
        <v>5</v>
      </c>
      <c r="N27" s="165"/>
    </row>
    <row r="28" customFormat="false" ht="26.25" hidden="false" customHeight="false" outlineLevel="0" collapsed="false">
      <c r="B28" s="158" t="n">
        <v>23</v>
      </c>
      <c r="C28" s="159" t="s">
        <v>71</v>
      </c>
      <c r="D28" s="430" t="str">
        <f aca="false">C28</f>
        <v>w</v>
      </c>
      <c r="E28" s="158" t="s">
        <v>47</v>
      </c>
      <c r="F28" s="166"/>
      <c r="G28" s="158" t="s">
        <v>48</v>
      </c>
      <c r="H28" s="166"/>
      <c r="I28" s="162" t="s">
        <v>49</v>
      </c>
      <c r="J28" s="166"/>
      <c r="K28" s="163" t="s">
        <v>4</v>
      </c>
      <c r="L28" s="159" t="n">
        <v>6</v>
      </c>
      <c r="N28" s="165"/>
    </row>
    <row r="29" customFormat="false" ht="26.25" hidden="false" customHeight="false" outlineLevel="0" collapsed="false">
      <c r="B29" s="158" t="n">
        <v>24</v>
      </c>
      <c r="C29" s="159" t="s">
        <v>72</v>
      </c>
      <c r="D29" s="430" t="str">
        <f aca="false">C29</f>
        <v>x</v>
      </c>
      <c r="E29" s="158" t="s">
        <v>47</v>
      </c>
      <c r="F29" s="166"/>
      <c r="G29" s="158" t="s">
        <v>48</v>
      </c>
      <c r="H29" s="166"/>
      <c r="I29" s="162" t="s">
        <v>49</v>
      </c>
      <c r="J29" s="166"/>
      <c r="K29" s="163" t="s">
        <v>4</v>
      </c>
      <c r="L29" s="159" t="n">
        <v>7</v>
      </c>
      <c r="N29" s="165"/>
    </row>
    <row r="30" customFormat="false" ht="26.25" hidden="false" customHeight="false" outlineLevel="0" collapsed="false">
      <c r="B30" s="158" t="n">
        <v>25</v>
      </c>
      <c r="C30" s="159" t="s">
        <v>73</v>
      </c>
      <c r="D30" s="430" t="str">
        <f aca="false">C30</f>
        <v>y</v>
      </c>
      <c r="E30" s="158" t="s">
        <v>47</v>
      </c>
      <c r="F30" s="166"/>
      <c r="G30" s="158" t="s">
        <v>48</v>
      </c>
      <c r="H30" s="166"/>
      <c r="I30" s="162" t="s">
        <v>49</v>
      </c>
      <c r="J30" s="166"/>
      <c r="K30" s="163" t="s">
        <v>4</v>
      </c>
      <c r="L30" s="159" t="n">
        <v>8</v>
      </c>
      <c r="N30" s="165"/>
    </row>
    <row r="31" customFormat="false" ht="26.25" hidden="false" customHeight="false" outlineLevel="0" collapsed="false">
      <c r="B31" s="158" t="n">
        <v>26</v>
      </c>
      <c r="C31" s="159" t="s">
        <v>74</v>
      </c>
      <c r="D31" s="430" t="str">
        <f aca="false">C31</f>
        <v>z</v>
      </c>
      <c r="E31" s="158" t="s">
        <v>47</v>
      </c>
      <c r="F31" s="166"/>
      <c r="G31" s="158" t="s">
        <v>48</v>
      </c>
      <c r="H31" s="166"/>
      <c r="I31" s="162" t="s">
        <v>49</v>
      </c>
      <c r="J31" s="166"/>
      <c r="K31" s="163" t="s">
        <v>4</v>
      </c>
      <c r="L31" s="159" t="n">
        <v>1</v>
      </c>
      <c r="N31" s="165"/>
    </row>
    <row r="32" customFormat="false" ht="26.25" hidden="false" customHeight="false" outlineLevel="0" collapsed="false">
      <c r="B32" s="158" t="n">
        <v>27</v>
      </c>
      <c r="C32" s="159" t="s">
        <v>72</v>
      </c>
      <c r="D32" s="430" t="str">
        <f aca="false">C32</f>
        <v>x</v>
      </c>
      <c r="E32" s="158" t="s">
        <v>47</v>
      </c>
      <c r="F32" s="166"/>
      <c r="G32" s="158" t="s">
        <v>48</v>
      </c>
      <c r="H32" s="166"/>
      <c r="I32" s="162" t="s">
        <v>49</v>
      </c>
      <c r="J32" s="166"/>
      <c r="K32" s="163" t="s">
        <v>4</v>
      </c>
      <c r="L32" s="159" t="n">
        <v>2</v>
      </c>
      <c r="N32" s="165"/>
    </row>
    <row r="33" customFormat="false" ht="26.25" hidden="false" customHeight="false" outlineLevel="0" collapsed="false">
      <c r="B33" s="158" t="n">
        <v>28</v>
      </c>
      <c r="C33" s="159" t="s">
        <v>75</v>
      </c>
      <c r="D33" s="430" t="str">
        <f aca="false">C33</f>
        <v>aa</v>
      </c>
      <c r="E33" s="158" t="s">
        <v>47</v>
      </c>
      <c r="F33" s="166"/>
      <c r="G33" s="158" t="s">
        <v>48</v>
      </c>
      <c r="H33" s="166"/>
      <c r="I33" s="162" t="s">
        <v>49</v>
      </c>
      <c r="J33" s="166"/>
      <c r="K33" s="163" t="s">
        <v>4</v>
      </c>
      <c r="L33" s="159" t="n">
        <v>3</v>
      </c>
      <c r="N33" s="165"/>
    </row>
    <row r="34" customFormat="false" ht="26.25" hidden="false" customHeight="false" outlineLevel="0" collapsed="false">
      <c r="B34" s="158" t="n">
        <v>29</v>
      </c>
      <c r="C34" s="159" t="s">
        <v>76</v>
      </c>
      <c r="D34" s="430" t="str">
        <f aca="false">C34</f>
        <v>ab</v>
      </c>
      <c r="E34" s="158" t="s">
        <v>47</v>
      </c>
      <c r="F34" s="166"/>
      <c r="G34" s="158" t="s">
        <v>48</v>
      </c>
      <c r="H34" s="166"/>
      <c r="I34" s="162" t="s">
        <v>49</v>
      </c>
      <c r="J34" s="166"/>
      <c r="K34" s="163" t="s">
        <v>4</v>
      </c>
      <c r="L34" s="159" t="n">
        <v>4</v>
      </c>
      <c r="N34" s="165"/>
    </row>
    <row r="35" customFormat="false" ht="26.25" hidden="false" customHeight="false" outlineLevel="0" collapsed="false">
      <c r="B35" s="158" t="n">
        <v>30</v>
      </c>
      <c r="C35" s="159" t="s">
        <v>77</v>
      </c>
      <c r="D35" s="430" t="str">
        <f aca="false">C35</f>
        <v>ac</v>
      </c>
      <c r="E35" s="158" t="s">
        <v>47</v>
      </c>
      <c r="F35" s="166"/>
      <c r="G35" s="158" t="s">
        <v>48</v>
      </c>
      <c r="H35" s="166"/>
      <c r="I35" s="162" t="s">
        <v>49</v>
      </c>
      <c r="J35" s="166"/>
      <c r="K35" s="163" t="s">
        <v>4</v>
      </c>
      <c r="L35" s="159" t="n">
        <v>5</v>
      </c>
      <c r="N35" s="165"/>
    </row>
    <row r="36" customFormat="false" ht="26.25" hidden="false" customHeight="false" outlineLevel="0" collapsed="false">
      <c r="B36" s="158" t="n">
        <v>31</v>
      </c>
      <c r="C36" s="159" t="s">
        <v>78</v>
      </c>
      <c r="D36" s="430" t="str">
        <f aca="false">C36</f>
        <v>ad</v>
      </c>
      <c r="E36" s="158" t="s">
        <v>47</v>
      </c>
      <c r="F36" s="166"/>
      <c r="G36" s="158" t="s">
        <v>48</v>
      </c>
      <c r="H36" s="166"/>
      <c r="I36" s="162" t="s">
        <v>49</v>
      </c>
      <c r="J36" s="166"/>
      <c r="K36" s="163" t="s">
        <v>4</v>
      </c>
      <c r="L36" s="159" t="n">
        <v>6</v>
      </c>
      <c r="N36" s="165"/>
    </row>
    <row r="37" customFormat="false" ht="26.25" hidden="false" customHeight="false" outlineLevel="0" collapsed="false">
      <c r="B37" s="158" t="n">
        <v>32</v>
      </c>
      <c r="C37" s="159" t="s">
        <v>79</v>
      </c>
      <c r="D37" s="430" t="str">
        <f aca="false">C37</f>
        <v>ae</v>
      </c>
      <c r="E37" s="158" t="s">
        <v>47</v>
      </c>
      <c r="F37" s="166"/>
      <c r="G37" s="158" t="s">
        <v>48</v>
      </c>
      <c r="H37" s="166"/>
      <c r="I37" s="162" t="s">
        <v>49</v>
      </c>
      <c r="J37" s="166"/>
      <c r="K37" s="163" t="s">
        <v>4</v>
      </c>
      <c r="L37" s="159" t="n">
        <v>7</v>
      </c>
      <c r="N37" s="165"/>
    </row>
    <row r="38" customFormat="false" ht="26.25" hidden="false" customHeight="false" outlineLevel="0" collapsed="false">
      <c r="B38" s="158" t="n">
        <v>33</v>
      </c>
      <c r="C38" s="159" t="s">
        <v>80</v>
      </c>
      <c r="D38" s="430" t="str">
        <f aca="false">C38</f>
        <v>af</v>
      </c>
      <c r="E38" s="158" t="s">
        <v>47</v>
      </c>
      <c r="F38" s="166"/>
      <c r="G38" s="158" t="s">
        <v>48</v>
      </c>
      <c r="H38" s="166"/>
      <c r="I38" s="162" t="s">
        <v>49</v>
      </c>
      <c r="J38" s="166"/>
      <c r="K38" s="163" t="s">
        <v>4</v>
      </c>
      <c r="L38" s="159" t="n">
        <v>8</v>
      </c>
      <c r="N38" s="165"/>
    </row>
    <row r="39" customFormat="false" ht="26.25" hidden="false" customHeight="false" outlineLevel="0" collapsed="false">
      <c r="B39" s="158" t="n">
        <v>34</v>
      </c>
      <c r="C39" s="167" t="s">
        <v>81</v>
      </c>
      <c r="D39" s="430"/>
      <c r="E39" s="158" t="s">
        <v>47</v>
      </c>
      <c r="F39" s="161"/>
      <c r="G39" s="158" t="s">
        <v>48</v>
      </c>
      <c r="H39" s="161"/>
      <c r="I39" s="162" t="s">
        <v>49</v>
      </c>
      <c r="J39" s="161" t="n">
        <v>0</v>
      </c>
      <c r="K39" s="163" t="s">
        <v>4</v>
      </c>
      <c r="L39" s="318" t="str">
        <f aca="false">IF(OR(F39="",H39=""),"",(H39+IF(F39&gt;H39,1,0)-F39-J39)*24)</f>
        <v/>
      </c>
      <c r="N39" s="165"/>
    </row>
    <row r="40" customFormat="false" ht="26.25" hidden="false" customHeight="false" outlineLevel="0" collapsed="false">
      <c r="B40" s="158"/>
      <c r="C40" s="168" t="s">
        <v>82</v>
      </c>
      <c r="D40" s="430"/>
      <c r="E40" s="158" t="s">
        <v>47</v>
      </c>
      <c r="F40" s="161"/>
      <c r="G40" s="158" t="s">
        <v>48</v>
      </c>
      <c r="H40" s="161"/>
      <c r="I40" s="162" t="s">
        <v>49</v>
      </c>
      <c r="J40" s="161" t="n">
        <v>0</v>
      </c>
      <c r="K40" s="163" t="s">
        <v>4</v>
      </c>
      <c r="L40" s="318" t="str">
        <f aca="false">IF(OR(F40="",H40=""),"",(H40+IF(F40&gt;H40,1,0)-F40-J40)*24)</f>
        <v/>
      </c>
      <c r="N40" s="165"/>
    </row>
    <row r="41" customFormat="false" ht="26.25" hidden="false" customHeight="false" outlineLevel="0" collapsed="false">
      <c r="B41" s="158"/>
      <c r="C41" s="169" t="s">
        <v>82</v>
      </c>
      <c r="D41" s="430" t="str">
        <f aca="false">C39</f>
        <v>ag</v>
      </c>
      <c r="E41" s="158" t="s">
        <v>47</v>
      </c>
      <c r="F41" s="161" t="s">
        <v>82</v>
      </c>
      <c r="G41" s="158" t="s">
        <v>48</v>
      </c>
      <c r="H41" s="161" t="s">
        <v>82</v>
      </c>
      <c r="I41" s="162" t="s">
        <v>49</v>
      </c>
      <c r="J41" s="161" t="s">
        <v>82</v>
      </c>
      <c r="K41" s="163" t="s">
        <v>4</v>
      </c>
      <c r="L41" s="318" t="str">
        <f aca="false">IF(OR(L39="",L40=""),"",L39+L40)</f>
        <v/>
      </c>
      <c r="N41" s="165" t="s">
        <v>83</v>
      </c>
    </row>
    <row r="42" customFormat="false" ht="26.25" hidden="false" customHeight="false" outlineLevel="0" collapsed="false">
      <c r="B42" s="158"/>
      <c r="C42" s="167" t="s">
        <v>84</v>
      </c>
      <c r="D42" s="430"/>
      <c r="E42" s="158" t="s">
        <v>47</v>
      </c>
      <c r="F42" s="161"/>
      <c r="G42" s="158" t="s">
        <v>48</v>
      </c>
      <c r="H42" s="161"/>
      <c r="I42" s="162" t="s">
        <v>49</v>
      </c>
      <c r="J42" s="161" t="n">
        <v>0</v>
      </c>
      <c r="K42" s="163" t="s">
        <v>4</v>
      </c>
      <c r="L42" s="318" t="str">
        <f aca="false">IF(OR(F42="",H42=""),"",(H42+IF(F42&gt;H42,1,0)-F42-J42)*24)</f>
        <v/>
      </c>
      <c r="N42" s="165"/>
    </row>
    <row r="43" customFormat="false" ht="26.25" hidden="false" customHeight="false" outlineLevel="0" collapsed="false">
      <c r="B43" s="158" t="n">
        <v>35</v>
      </c>
      <c r="C43" s="168" t="s">
        <v>82</v>
      </c>
      <c r="D43" s="430"/>
      <c r="E43" s="158" t="s">
        <v>47</v>
      </c>
      <c r="F43" s="161"/>
      <c r="G43" s="158" t="s">
        <v>48</v>
      </c>
      <c r="H43" s="161"/>
      <c r="I43" s="162" t="s">
        <v>49</v>
      </c>
      <c r="J43" s="161" t="n">
        <v>0</v>
      </c>
      <c r="K43" s="163" t="s">
        <v>4</v>
      </c>
      <c r="L43" s="318" t="str">
        <f aca="false">IF(OR(F43="",H43=""),"",(H43+IF(F43&gt;H43,1,0)-F43-J43)*24)</f>
        <v/>
      </c>
      <c r="N43" s="165"/>
    </row>
    <row r="44" customFormat="false" ht="26.25" hidden="false" customHeight="false" outlineLevel="0" collapsed="false">
      <c r="B44" s="158"/>
      <c r="C44" s="169" t="s">
        <v>82</v>
      </c>
      <c r="D44" s="430" t="str">
        <f aca="false">C42</f>
        <v>ah</v>
      </c>
      <c r="E44" s="158" t="s">
        <v>47</v>
      </c>
      <c r="F44" s="161" t="s">
        <v>82</v>
      </c>
      <c r="G44" s="158" t="s">
        <v>48</v>
      </c>
      <c r="H44" s="161" t="s">
        <v>82</v>
      </c>
      <c r="I44" s="162" t="s">
        <v>49</v>
      </c>
      <c r="J44" s="161" t="s">
        <v>82</v>
      </c>
      <c r="K44" s="163" t="s">
        <v>4</v>
      </c>
      <c r="L44" s="318" t="str">
        <f aca="false">IF(OR(L42="",L43=""),"",L42+L43)</f>
        <v/>
      </c>
      <c r="N44" s="165" t="s">
        <v>83</v>
      </c>
    </row>
    <row r="45" customFormat="false" ht="26.25" hidden="false" customHeight="false" outlineLevel="0" collapsed="false">
      <c r="B45" s="158"/>
      <c r="C45" s="167" t="s">
        <v>85</v>
      </c>
      <c r="D45" s="430"/>
      <c r="E45" s="158" t="s">
        <v>47</v>
      </c>
      <c r="F45" s="161"/>
      <c r="G45" s="158" t="s">
        <v>48</v>
      </c>
      <c r="H45" s="161"/>
      <c r="I45" s="162" t="s">
        <v>49</v>
      </c>
      <c r="J45" s="161" t="n">
        <v>0</v>
      </c>
      <c r="K45" s="163" t="s">
        <v>4</v>
      </c>
      <c r="L45" s="318" t="str">
        <f aca="false">IF(OR(F45="",H45=""),"",(H45+IF(F45&gt;H45,1,0)-F45-J45)*24)</f>
        <v/>
      </c>
      <c r="N45" s="165"/>
    </row>
    <row r="46" customFormat="false" ht="26.25" hidden="false" customHeight="false" outlineLevel="0" collapsed="false">
      <c r="B46" s="158" t="n">
        <v>36</v>
      </c>
      <c r="C46" s="168" t="s">
        <v>82</v>
      </c>
      <c r="D46" s="430"/>
      <c r="E46" s="158" t="s">
        <v>47</v>
      </c>
      <c r="F46" s="161"/>
      <c r="G46" s="158" t="s">
        <v>48</v>
      </c>
      <c r="H46" s="161"/>
      <c r="I46" s="162" t="s">
        <v>49</v>
      </c>
      <c r="J46" s="161" t="n">
        <v>0</v>
      </c>
      <c r="K46" s="163" t="s">
        <v>4</v>
      </c>
      <c r="L46" s="318" t="str">
        <f aca="false">IF(OR(F46="",H46=""),"",(H46+IF(F46&gt;H46,1,0)-F46-J46)*24)</f>
        <v/>
      </c>
      <c r="N46" s="165"/>
    </row>
    <row r="47" customFormat="false" ht="26.25" hidden="false" customHeight="false" outlineLevel="0" collapsed="false">
      <c r="B47" s="158"/>
      <c r="C47" s="169" t="s">
        <v>82</v>
      </c>
      <c r="D47" s="430" t="str">
        <f aca="false">C45</f>
        <v>ai</v>
      </c>
      <c r="E47" s="158" t="s">
        <v>47</v>
      </c>
      <c r="F47" s="161" t="s">
        <v>82</v>
      </c>
      <c r="G47" s="158" t="s">
        <v>48</v>
      </c>
      <c r="H47" s="161" t="s">
        <v>82</v>
      </c>
      <c r="I47" s="162" t="s">
        <v>49</v>
      </c>
      <c r="J47" s="161" t="s">
        <v>82</v>
      </c>
      <c r="K47" s="163" t="s">
        <v>4</v>
      </c>
      <c r="L47" s="318" t="str">
        <f aca="false">IF(OR(L45="",L46=""),"",L45+L46)</f>
        <v/>
      </c>
      <c r="N47" s="165" t="s">
        <v>83</v>
      </c>
    </row>
    <row r="49" customFormat="false" ht="26.25" hidden="false" customHeight="false" outlineLevel="0" collapsed="false">
      <c r="C49" s="316" t="s">
        <v>86</v>
      </c>
      <c r="D49" s="316"/>
    </row>
    <row r="50" customFormat="false" ht="26.25" hidden="false" customHeight="false" outlineLevel="0" collapsed="false">
      <c r="C50" s="316" t="s">
        <v>341</v>
      </c>
      <c r="D50" s="316"/>
    </row>
    <row r="51" customFormat="false" ht="26.25" hidden="false" customHeight="false" outlineLevel="0" collapsed="false">
      <c r="C51" s="316" t="s">
        <v>88</v>
      </c>
      <c r="D51" s="316"/>
    </row>
    <row r="52" customFormat="false" ht="26.25" hidden="false" customHeight="false" outlineLevel="0" collapsed="false">
      <c r="C52" s="316" t="s">
        <v>342</v>
      </c>
      <c r="D52" s="316"/>
    </row>
    <row r="53" customFormat="false" ht="26.25" hidden="false" customHeight="false" outlineLevel="0" collapsed="false">
      <c r="C53" s="316" t="s">
        <v>90</v>
      </c>
      <c r="D53" s="316"/>
    </row>
    <row r="54" customFormat="false" ht="26.25" hidden="false" customHeight="false" outlineLevel="0" collapsed="false">
      <c r="C54" s="316" t="s">
        <v>91</v>
      </c>
      <c r="D54" s="316"/>
    </row>
  </sheetData>
  <sheetProtection sheet="true" insertRows="false" deleteRows="false"/>
  <mergeCells count="2">
    <mergeCell ref="F4:L4"/>
    <mergeCell ref="N4:N5"/>
  </mergeCells>
  <printOptions headings="false" gridLines="false" gridLinesSet="true" horizontalCentered="true" verticalCentered="false"/>
  <pageMargins left="0.708333333333333" right="0.708333333333333" top="0.551388888888889" bottom="0.35416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B10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18" zeroHeight="false" outlineLevelRow="0" outlineLevelCol="0"/>
  <cols>
    <col collapsed="false" customWidth="true" hidden="false" outlineLevel="0" max="1" min="1" style="170" width="1.4"/>
    <col collapsed="false" customWidth="false" hidden="false" outlineLevel="0" max="3" min="2" style="170" width="9"/>
    <col collapsed="false" customWidth="true" hidden="false" outlineLevel="0" max="4" min="4" style="170" width="40.6"/>
    <col collapsed="false" customWidth="false" hidden="false" outlineLevel="0" max="1024" min="5" style="170" width="9"/>
  </cols>
  <sheetData>
    <row r="1" customFormat="false" ht="18" hidden="false" customHeight="false" outlineLevel="0" collapsed="false">
      <c r="B1" s="170" t="s">
        <v>92</v>
      </c>
      <c r="D1" s="171"/>
      <c r="E1" s="171"/>
      <c r="F1" s="171"/>
    </row>
    <row r="2" s="172" customFormat="true" ht="20.25" hidden="false" customHeight="true" outlineLevel="0" collapsed="false">
      <c r="B2" s="173" t="s">
        <v>343</v>
      </c>
      <c r="C2" s="173"/>
      <c r="D2" s="171"/>
      <c r="E2" s="171"/>
      <c r="F2" s="171"/>
    </row>
    <row r="3" s="172" customFormat="true" ht="20.25" hidden="false" customHeight="true" outlineLevel="0" collapsed="false">
      <c r="B3" s="173"/>
      <c r="C3" s="173"/>
      <c r="D3" s="171"/>
      <c r="E3" s="171"/>
      <c r="F3" s="171"/>
    </row>
    <row r="4" s="172" customFormat="true" ht="20.25" hidden="false" customHeight="true" outlineLevel="0" collapsed="false">
      <c r="B4" s="175"/>
      <c r="C4" s="171" t="s">
        <v>94</v>
      </c>
      <c r="D4" s="171"/>
      <c r="F4" s="176" t="s">
        <v>95</v>
      </c>
      <c r="G4" s="176"/>
      <c r="H4" s="176"/>
      <c r="I4" s="176"/>
      <c r="J4" s="176"/>
      <c r="K4" s="176"/>
    </row>
    <row r="5" s="172" customFormat="true" ht="20.25" hidden="false" customHeight="true" outlineLevel="0" collapsed="false">
      <c r="B5" s="177"/>
      <c r="C5" s="171" t="s">
        <v>96</v>
      </c>
      <c r="D5" s="171"/>
      <c r="F5" s="176"/>
      <c r="G5" s="176"/>
      <c r="H5" s="176"/>
      <c r="I5" s="176"/>
      <c r="J5" s="176"/>
      <c r="K5" s="176"/>
    </row>
    <row r="6" s="172" customFormat="true" ht="20.25" hidden="false" customHeight="true" outlineLevel="0" collapsed="false">
      <c r="B6" s="178" t="s">
        <v>97</v>
      </c>
      <c r="C6" s="171"/>
      <c r="D6" s="171"/>
      <c r="E6" s="322"/>
      <c r="F6" s="171"/>
    </row>
    <row r="7" s="172" customFormat="true" ht="20.25" hidden="false" customHeight="true" outlineLevel="0" collapsed="false">
      <c r="B7" s="173"/>
      <c r="C7" s="173"/>
      <c r="D7" s="171"/>
      <c r="E7" s="322"/>
      <c r="F7" s="171"/>
    </row>
    <row r="8" s="172" customFormat="true" ht="20.25" hidden="false" customHeight="true" outlineLevel="0" collapsed="false">
      <c r="B8" s="171" t="s">
        <v>98</v>
      </c>
      <c r="C8" s="173"/>
      <c r="D8" s="171"/>
      <c r="E8" s="322"/>
      <c r="F8" s="171"/>
    </row>
    <row r="9" s="172" customFormat="true" ht="20.25" hidden="false" customHeight="true" outlineLevel="0" collapsed="false">
      <c r="B9" s="173"/>
      <c r="C9" s="173"/>
      <c r="D9" s="171"/>
      <c r="E9" s="171"/>
      <c r="F9" s="171"/>
    </row>
    <row r="10" s="172" customFormat="true" ht="20.25" hidden="false" customHeight="true" outlineLevel="0" collapsed="false">
      <c r="B10" s="171" t="s">
        <v>99</v>
      </c>
      <c r="C10" s="173"/>
      <c r="D10" s="171"/>
      <c r="E10" s="171"/>
      <c r="F10" s="171"/>
    </row>
    <row r="11" s="172" customFormat="true" ht="20.25" hidden="false" customHeight="true" outlineLevel="0" collapsed="false">
      <c r="B11" s="171"/>
      <c r="C11" s="173"/>
      <c r="D11" s="171"/>
    </row>
    <row r="12" s="172" customFormat="true" ht="20.25" hidden="false" customHeight="true" outlineLevel="0" collapsed="false">
      <c r="B12" s="171" t="s">
        <v>100</v>
      </c>
      <c r="C12" s="173"/>
      <c r="D12" s="171"/>
    </row>
    <row r="13" s="172" customFormat="true" ht="20.25" hidden="false" customHeight="true" outlineLevel="0" collapsed="false">
      <c r="B13" s="171"/>
      <c r="C13" s="173"/>
      <c r="D13" s="171"/>
    </row>
    <row r="14" s="172" customFormat="true" ht="20.25" hidden="false" customHeight="true" outlineLevel="0" collapsed="false">
      <c r="B14" s="171" t="s">
        <v>101</v>
      </c>
      <c r="C14" s="173"/>
      <c r="D14" s="171"/>
    </row>
    <row r="15" s="172" customFormat="true" ht="20.25" hidden="false" customHeight="true" outlineLevel="0" collapsed="false">
      <c r="B15" s="171"/>
      <c r="C15" s="173"/>
      <c r="D15" s="171"/>
    </row>
    <row r="16" s="172" customFormat="true" ht="17.25" hidden="false" customHeight="true" outlineLevel="0" collapsed="false">
      <c r="B16" s="171" t="s">
        <v>102</v>
      </c>
      <c r="C16" s="171"/>
      <c r="D16" s="171"/>
    </row>
    <row r="17" s="172" customFormat="true" ht="17.25" hidden="false" customHeight="true" outlineLevel="0" collapsed="false">
      <c r="B17" s="171" t="s">
        <v>103</v>
      </c>
      <c r="C17" s="171"/>
      <c r="D17" s="171"/>
    </row>
    <row r="18" s="172" customFormat="true" ht="17.25" hidden="false" customHeight="true" outlineLevel="0" collapsed="false">
      <c r="B18" s="171"/>
      <c r="C18" s="171"/>
      <c r="D18" s="171"/>
    </row>
    <row r="19" s="172" customFormat="true" ht="17.25" hidden="false" customHeight="true" outlineLevel="0" collapsed="false">
      <c r="B19" s="171"/>
      <c r="C19" s="180" t="s">
        <v>21</v>
      </c>
      <c r="D19" s="180" t="s">
        <v>104</v>
      </c>
    </row>
    <row r="20" s="172" customFormat="true" ht="17.25" hidden="false" customHeight="true" outlineLevel="0" collapsed="false">
      <c r="B20" s="171"/>
      <c r="C20" s="180" t="n">
        <v>1</v>
      </c>
      <c r="D20" s="181" t="s">
        <v>105</v>
      </c>
    </row>
    <row r="21" s="172" customFormat="true" ht="17.25" hidden="false" customHeight="true" outlineLevel="0" collapsed="false">
      <c r="B21" s="171"/>
      <c r="C21" s="180" t="n">
        <v>2</v>
      </c>
      <c r="D21" s="181" t="s">
        <v>106</v>
      </c>
    </row>
    <row r="22" s="172" customFormat="true" ht="17.25" hidden="false" customHeight="true" outlineLevel="0" collapsed="false">
      <c r="B22" s="171"/>
      <c r="C22" s="180" t="n">
        <v>3</v>
      </c>
      <c r="D22" s="181" t="s">
        <v>107</v>
      </c>
    </row>
    <row r="23" s="172" customFormat="true" ht="17.25" hidden="false" customHeight="true" outlineLevel="0" collapsed="false">
      <c r="B23" s="171"/>
      <c r="C23" s="180" t="n">
        <v>4</v>
      </c>
      <c r="D23" s="181" t="s">
        <v>154</v>
      </c>
    </row>
    <row r="24" s="172" customFormat="true" ht="17.25" hidden="false" customHeight="true" outlineLevel="0" collapsed="false">
      <c r="B24" s="171"/>
      <c r="C24" s="180" t="n">
        <v>5</v>
      </c>
      <c r="D24" s="181" t="s">
        <v>344</v>
      </c>
    </row>
    <row r="25" s="172" customFormat="true" ht="17.25" hidden="false" customHeight="true" outlineLevel="0" collapsed="false">
      <c r="B25" s="171"/>
      <c r="C25" s="180" t="n">
        <v>6</v>
      </c>
      <c r="D25" s="181" t="s">
        <v>345</v>
      </c>
    </row>
    <row r="26" s="172" customFormat="true" ht="17.25" hidden="false" customHeight="true" outlineLevel="0" collapsed="false">
      <c r="B26" s="171"/>
      <c r="C26" s="180" t="n">
        <v>7</v>
      </c>
      <c r="D26" s="181" t="s">
        <v>346</v>
      </c>
    </row>
    <row r="27" s="172" customFormat="true" ht="17.25" hidden="false" customHeight="true" outlineLevel="0" collapsed="false">
      <c r="B27" s="171"/>
      <c r="C27" s="180" t="n">
        <v>8</v>
      </c>
      <c r="D27" s="181" t="s">
        <v>347</v>
      </c>
    </row>
    <row r="28" s="172" customFormat="true" ht="17.25" hidden="false" customHeight="true" outlineLevel="0" collapsed="false">
      <c r="B28" s="171"/>
      <c r="C28" s="322"/>
      <c r="D28" s="171"/>
    </row>
    <row r="29" s="172" customFormat="true" ht="17.25" hidden="false" customHeight="true" outlineLevel="0" collapsed="false">
      <c r="B29" s="171" t="s">
        <v>348</v>
      </c>
      <c r="C29" s="171"/>
      <c r="D29" s="171"/>
    </row>
    <row r="30" s="172" customFormat="true" ht="17.25" hidden="false" customHeight="true" outlineLevel="0" collapsed="false">
      <c r="B30" s="171" t="s">
        <v>110</v>
      </c>
      <c r="C30" s="171"/>
      <c r="D30" s="171"/>
    </row>
    <row r="31" s="172" customFormat="true" ht="17.25" hidden="false" customHeight="true" outlineLevel="0" collapsed="false">
      <c r="B31" s="171"/>
      <c r="C31" s="171"/>
      <c r="D31" s="171"/>
      <c r="G31" s="182"/>
      <c r="H31" s="182"/>
      <c r="J31" s="182"/>
      <c r="K31" s="182"/>
      <c r="L31" s="182"/>
      <c r="M31" s="182"/>
      <c r="N31" s="182"/>
      <c r="O31" s="182"/>
      <c r="R31" s="182"/>
      <c r="S31" s="182"/>
      <c r="T31" s="182"/>
      <c r="W31" s="182"/>
      <c r="X31" s="182"/>
      <c r="Y31" s="182"/>
    </row>
    <row r="32" s="172" customFormat="true" ht="17.25" hidden="false" customHeight="true" outlineLevel="0" collapsed="false">
      <c r="B32" s="171"/>
      <c r="C32" s="180" t="s">
        <v>42</v>
      </c>
      <c r="D32" s="180" t="s">
        <v>111</v>
      </c>
      <c r="G32" s="182"/>
      <c r="H32" s="182"/>
      <c r="J32" s="182"/>
      <c r="K32" s="182"/>
      <c r="L32" s="182"/>
      <c r="M32" s="182"/>
      <c r="N32" s="182"/>
      <c r="O32" s="182"/>
      <c r="R32" s="182"/>
      <c r="S32" s="182"/>
      <c r="T32" s="182"/>
      <c r="W32" s="182"/>
      <c r="X32" s="182"/>
      <c r="Y32" s="182"/>
    </row>
    <row r="33" s="172" customFormat="true" ht="17.25" hidden="false" customHeight="true" outlineLevel="0" collapsed="false">
      <c r="B33" s="171"/>
      <c r="C33" s="180" t="s">
        <v>112</v>
      </c>
      <c r="D33" s="181" t="s">
        <v>113</v>
      </c>
      <c r="G33" s="182"/>
      <c r="H33" s="182"/>
      <c r="J33" s="182"/>
      <c r="K33" s="182"/>
      <c r="L33" s="182"/>
      <c r="M33" s="182"/>
      <c r="N33" s="182"/>
      <c r="O33" s="182"/>
      <c r="R33" s="182"/>
      <c r="S33" s="182"/>
      <c r="T33" s="182"/>
      <c r="W33" s="182"/>
      <c r="X33" s="182"/>
      <c r="Y33" s="182"/>
    </row>
    <row r="34" s="172" customFormat="true" ht="17.25" hidden="false" customHeight="true" outlineLevel="0" collapsed="false">
      <c r="B34" s="171"/>
      <c r="C34" s="180" t="s">
        <v>114</v>
      </c>
      <c r="D34" s="181" t="s">
        <v>115</v>
      </c>
      <c r="G34" s="182"/>
      <c r="H34" s="182"/>
      <c r="J34" s="182"/>
      <c r="K34" s="182"/>
      <c r="L34" s="182"/>
      <c r="M34" s="182"/>
      <c r="N34" s="182"/>
      <c r="O34" s="182"/>
      <c r="R34" s="182"/>
      <c r="S34" s="182"/>
      <c r="T34" s="182"/>
      <c r="W34" s="182"/>
      <c r="X34" s="182"/>
      <c r="Y34" s="182"/>
    </row>
    <row r="35" s="172" customFormat="true" ht="17.25" hidden="false" customHeight="true" outlineLevel="0" collapsed="false">
      <c r="B35" s="171"/>
      <c r="C35" s="180" t="s">
        <v>116</v>
      </c>
      <c r="D35" s="181" t="s">
        <v>117</v>
      </c>
      <c r="G35" s="182"/>
      <c r="H35" s="182"/>
      <c r="J35" s="182"/>
      <c r="K35" s="182"/>
      <c r="L35" s="182"/>
      <c r="M35" s="182"/>
      <c r="N35" s="182"/>
      <c r="O35" s="182"/>
      <c r="R35" s="182"/>
      <c r="S35" s="182"/>
      <c r="T35" s="182"/>
      <c r="W35" s="182"/>
      <c r="X35" s="182"/>
      <c r="Y35" s="182"/>
    </row>
    <row r="36" s="172" customFormat="true" ht="17.25" hidden="false" customHeight="true" outlineLevel="0" collapsed="false">
      <c r="B36" s="171"/>
      <c r="C36" s="180" t="s">
        <v>118</v>
      </c>
      <c r="D36" s="181" t="s">
        <v>119</v>
      </c>
      <c r="G36" s="182"/>
      <c r="H36" s="182"/>
      <c r="J36" s="182"/>
      <c r="K36" s="182"/>
      <c r="L36" s="182"/>
      <c r="M36" s="182"/>
      <c r="N36" s="182"/>
      <c r="O36" s="182"/>
      <c r="R36" s="182"/>
      <c r="S36" s="182"/>
      <c r="T36" s="182"/>
      <c r="W36" s="182"/>
      <c r="X36" s="182"/>
      <c r="Y36" s="182"/>
    </row>
    <row r="37" s="172" customFormat="true" ht="17.25" hidden="false" customHeight="true" outlineLevel="0" collapsed="false">
      <c r="B37" s="171"/>
      <c r="C37" s="171"/>
      <c r="D37" s="171"/>
      <c r="G37" s="182"/>
      <c r="H37" s="182"/>
      <c r="J37" s="182"/>
      <c r="K37" s="182"/>
      <c r="L37" s="182"/>
      <c r="M37" s="182"/>
      <c r="N37" s="182"/>
      <c r="O37" s="182"/>
      <c r="R37" s="182"/>
      <c r="S37" s="182"/>
      <c r="T37" s="182"/>
      <c r="W37" s="182"/>
      <c r="X37" s="182"/>
      <c r="Y37" s="182"/>
    </row>
    <row r="38" s="172" customFormat="true" ht="17.25" hidden="false" customHeight="true" outlineLevel="0" collapsed="false">
      <c r="B38" s="171"/>
      <c r="C38" s="183" t="s">
        <v>120</v>
      </c>
      <c r="D38" s="171"/>
      <c r="G38" s="182"/>
      <c r="H38" s="182"/>
      <c r="J38" s="182"/>
      <c r="K38" s="182"/>
      <c r="L38" s="182"/>
      <c r="M38" s="182"/>
      <c r="N38" s="182"/>
      <c r="O38" s="182"/>
      <c r="R38" s="182"/>
      <c r="S38" s="182"/>
      <c r="T38" s="182"/>
      <c r="W38" s="182"/>
      <c r="X38" s="182"/>
      <c r="Y38" s="182"/>
    </row>
    <row r="39" s="172" customFormat="true" ht="17.25" hidden="false" customHeight="true" outlineLevel="0" collapsed="false">
      <c r="C39" s="171" t="s">
        <v>121</v>
      </c>
      <c r="F39" s="183"/>
      <c r="G39" s="182"/>
      <c r="H39" s="182"/>
      <c r="J39" s="182"/>
      <c r="K39" s="182"/>
      <c r="L39" s="182"/>
      <c r="M39" s="182"/>
      <c r="N39" s="182"/>
      <c r="O39" s="182"/>
      <c r="R39" s="182"/>
      <c r="S39" s="182"/>
      <c r="T39" s="182"/>
      <c r="W39" s="182"/>
      <c r="X39" s="182"/>
      <c r="Y39" s="182"/>
    </row>
    <row r="40" s="172" customFormat="true" ht="17.25" hidden="false" customHeight="true" outlineLevel="0" collapsed="false">
      <c r="C40" s="171" t="s">
        <v>122</v>
      </c>
      <c r="F40" s="171"/>
      <c r="G40" s="182"/>
      <c r="H40" s="182"/>
      <c r="J40" s="182"/>
      <c r="K40" s="182"/>
      <c r="L40" s="182"/>
      <c r="M40" s="182"/>
      <c r="N40" s="182"/>
      <c r="O40" s="182"/>
      <c r="R40" s="182"/>
      <c r="S40" s="182"/>
      <c r="T40" s="182"/>
      <c r="W40" s="182"/>
      <c r="X40" s="182"/>
      <c r="Y40" s="182"/>
    </row>
    <row r="41" s="172" customFormat="true" ht="17.25" hidden="false" customHeight="true" outlineLevel="0" collapsed="false">
      <c r="B41" s="171"/>
      <c r="C41" s="171"/>
      <c r="D41" s="171"/>
      <c r="E41" s="183"/>
      <c r="F41" s="182"/>
      <c r="G41" s="182"/>
      <c r="H41" s="182"/>
      <c r="J41" s="182"/>
      <c r="K41" s="182"/>
      <c r="L41" s="182"/>
      <c r="M41" s="182"/>
      <c r="N41" s="182"/>
      <c r="O41" s="182"/>
      <c r="R41" s="182"/>
      <c r="S41" s="182"/>
      <c r="T41" s="182"/>
      <c r="W41" s="182"/>
      <c r="X41" s="182"/>
      <c r="Y41" s="182"/>
    </row>
    <row r="42" s="172" customFormat="true" ht="17.25" hidden="false" customHeight="true" outlineLevel="0" collapsed="false">
      <c r="B42" s="171" t="s">
        <v>349</v>
      </c>
      <c r="C42" s="171"/>
      <c r="D42" s="171"/>
    </row>
    <row r="43" s="172" customFormat="true" ht="17.25" hidden="false" customHeight="true" outlineLevel="0" collapsed="false">
      <c r="B43" s="171" t="s">
        <v>124</v>
      </c>
      <c r="C43" s="171"/>
      <c r="D43" s="171"/>
    </row>
    <row r="44" s="172" customFormat="true" ht="17.25" hidden="false" customHeight="true" outlineLevel="0" collapsed="false">
      <c r="B44" s="323" t="s">
        <v>125</v>
      </c>
      <c r="E44" s="182"/>
      <c r="F44" s="182"/>
      <c r="G44" s="182"/>
      <c r="H44" s="182"/>
      <c r="I44" s="182"/>
      <c r="J44" s="182"/>
      <c r="K44" s="182"/>
      <c r="L44" s="182"/>
      <c r="M44" s="182"/>
      <c r="N44" s="182"/>
      <c r="O44" s="182"/>
      <c r="P44" s="182"/>
      <c r="Q44" s="182"/>
      <c r="R44" s="182"/>
      <c r="S44" s="182"/>
      <c r="T44" s="182"/>
      <c r="U44" s="182"/>
      <c r="Y44" s="182"/>
      <c r="Z44" s="182"/>
      <c r="AA44" s="182"/>
      <c r="AB44" s="182"/>
      <c r="AD44" s="182"/>
      <c r="AE44" s="182"/>
      <c r="AF44" s="182"/>
      <c r="AG44" s="182"/>
      <c r="AH44" s="182"/>
      <c r="AI44" s="324"/>
      <c r="AJ44" s="182"/>
      <c r="AK44" s="182"/>
      <c r="AL44" s="182"/>
      <c r="AM44" s="182"/>
      <c r="AN44" s="182"/>
      <c r="AO44" s="182"/>
      <c r="AP44" s="182"/>
      <c r="AQ44" s="182"/>
      <c r="AR44" s="182"/>
      <c r="AS44" s="182"/>
      <c r="AT44" s="182"/>
      <c r="AU44" s="182"/>
      <c r="AV44" s="182"/>
      <c r="AW44" s="182"/>
      <c r="AX44" s="182"/>
      <c r="AY44" s="324"/>
    </row>
    <row r="45" s="172" customFormat="true" ht="17.25" hidden="false" customHeight="true" outlineLevel="0" collapsed="false"/>
    <row r="46" s="172" customFormat="true" ht="17.25" hidden="false" customHeight="true" outlineLevel="0" collapsed="false">
      <c r="B46" s="171" t="s">
        <v>350</v>
      </c>
      <c r="C46" s="171"/>
    </row>
    <row r="47" s="172" customFormat="true" ht="17.25" hidden="false" customHeight="true" outlineLevel="0" collapsed="false">
      <c r="B47" s="171"/>
      <c r="C47" s="171"/>
    </row>
    <row r="48" s="172" customFormat="true" ht="17.25" hidden="false" customHeight="true" outlineLevel="0" collapsed="false">
      <c r="B48" s="171" t="s">
        <v>351</v>
      </c>
      <c r="C48" s="171"/>
    </row>
    <row r="49" s="172" customFormat="true" ht="17.25" hidden="false" customHeight="true" outlineLevel="0" collapsed="false">
      <c r="B49" s="171" t="s">
        <v>128</v>
      </c>
      <c r="C49" s="171"/>
    </row>
    <row r="50" s="172" customFormat="true" ht="17.25" hidden="false" customHeight="true" outlineLevel="0" collapsed="false">
      <c r="B50" s="171"/>
      <c r="C50" s="171"/>
    </row>
    <row r="51" s="172" customFormat="true" ht="17.25" hidden="false" customHeight="true" outlineLevel="0" collapsed="false">
      <c r="B51" s="171" t="s">
        <v>352</v>
      </c>
      <c r="C51" s="171"/>
    </row>
    <row r="52" s="172" customFormat="true" ht="17.25" hidden="false" customHeight="true" outlineLevel="0" collapsed="false">
      <c r="B52" s="171" t="s">
        <v>130</v>
      </c>
      <c r="C52" s="171"/>
    </row>
    <row r="53" s="172" customFormat="true" ht="17.25" hidden="false" customHeight="true" outlineLevel="0" collapsed="false">
      <c r="B53" s="171"/>
      <c r="C53" s="171"/>
    </row>
    <row r="54" s="172" customFormat="true" ht="17.25" hidden="false" customHeight="true" outlineLevel="0" collapsed="false">
      <c r="B54" s="171" t="s">
        <v>353</v>
      </c>
      <c r="C54" s="171"/>
      <c r="D54" s="171"/>
    </row>
    <row r="55" s="172" customFormat="true" ht="17.25" hidden="false" customHeight="true" outlineLevel="0" collapsed="false">
      <c r="B55" s="171"/>
      <c r="C55" s="171"/>
      <c r="D55" s="171"/>
    </row>
    <row r="56" s="172" customFormat="true" ht="17.25" hidden="false" customHeight="true" outlineLevel="0" collapsed="false">
      <c r="B56" s="172" t="s">
        <v>354</v>
      </c>
      <c r="D56" s="171"/>
    </row>
    <row r="57" s="172" customFormat="true" ht="17.25" hidden="false" customHeight="true" outlineLevel="0" collapsed="false">
      <c r="B57" s="172" t="s">
        <v>133</v>
      </c>
      <c r="D57" s="171"/>
    </row>
    <row r="58" s="172" customFormat="true" ht="17.25" hidden="false" customHeight="true" outlineLevel="0" collapsed="false">
      <c r="B58" s="172" t="s">
        <v>134</v>
      </c>
    </row>
    <row r="59" s="172" customFormat="true" ht="17.25" hidden="false" customHeight="true" outlineLevel="0" collapsed="false"/>
    <row r="60" s="172" customFormat="true" ht="17.25" hidden="false" customHeight="true" outlineLevel="0" collapsed="false">
      <c r="B60" s="172" t="s">
        <v>355</v>
      </c>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c r="AO60" s="325"/>
      <c r="AP60" s="325"/>
      <c r="AQ60" s="325"/>
      <c r="AR60" s="325"/>
      <c r="AS60" s="325"/>
      <c r="AT60" s="325"/>
      <c r="AU60" s="325"/>
      <c r="AV60" s="325"/>
      <c r="AW60" s="325"/>
      <c r="AX60" s="325"/>
    </row>
    <row r="61" s="172" customFormat="true" ht="17.25" hidden="false" customHeight="true" outlineLevel="0" collapsed="false">
      <c r="B61" s="496" t="s">
        <v>309</v>
      </c>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5"/>
      <c r="AT61" s="325"/>
      <c r="AU61" s="325"/>
      <c r="AV61" s="325"/>
      <c r="AW61" s="325"/>
      <c r="AX61" s="325"/>
      <c r="AY61" s="325"/>
      <c r="AZ61" s="325"/>
      <c r="BA61" s="325"/>
      <c r="BB61" s="325"/>
    </row>
    <row r="62" customFormat="false" ht="18.75" hidden="false" customHeight="true" outlineLevel="0" collapsed="false">
      <c r="B62" s="497" t="s">
        <v>310</v>
      </c>
    </row>
    <row r="63" customFormat="false" ht="18.75" hidden="false" customHeight="true" outlineLevel="0" collapsed="false">
      <c r="B63" s="496" t="s">
        <v>311</v>
      </c>
    </row>
    <row r="64" customFormat="false" ht="18.75" hidden="false" customHeight="true" outlineLevel="0" collapsed="false">
      <c r="B64" s="497" t="s">
        <v>312</v>
      </c>
    </row>
    <row r="65" customFormat="false" ht="18.75" hidden="false" customHeight="true" outlineLevel="0" collapsed="false">
      <c r="B65" s="496" t="s">
        <v>313</v>
      </c>
    </row>
    <row r="66" customFormat="false" ht="18.75" hidden="false" customHeight="true" outlineLevel="0" collapsed="false">
      <c r="B66" s="496" t="s">
        <v>314</v>
      </c>
    </row>
    <row r="67" customFormat="false" ht="18.75" hidden="false" customHeight="true" outlineLevel="0" collapsed="false">
      <c r="B67" s="496" t="s">
        <v>315</v>
      </c>
    </row>
    <row r="68" customFormat="false" ht="18.75" hidden="false" customHeight="true" outlineLevel="0" collapsed="false"/>
    <row r="69" customFormat="false" ht="18.75" hidden="false" customHeight="true" outlineLevel="0" collapsed="false"/>
    <row r="70" customFormat="false" ht="18.75" hidden="false" customHeight="true" outlineLevel="0" collapsed="false"/>
    <row r="71" customFormat="false" ht="18.75" hidden="false" customHeight="true" outlineLevel="0" collapsed="false"/>
    <row r="72" customFormat="false" ht="18.75" hidden="false" customHeight="true" outlineLevel="0" collapsed="false"/>
    <row r="73" customFormat="false" ht="18.75" hidden="false" customHeight="true" outlineLevel="0" collapsed="false"/>
    <row r="74" customFormat="false" ht="18.75" hidden="false" customHeight="true" outlineLevel="0" collapsed="false"/>
    <row r="75" customFormat="false" ht="18.75" hidden="false" customHeight="true" outlineLevel="0" collapsed="false"/>
    <row r="76" customFormat="false" ht="18.75" hidden="false" customHeight="true" outlineLevel="0" collapsed="false"/>
    <row r="77" customFormat="false" ht="18.75" hidden="false" customHeight="true" outlineLevel="0" collapsed="false"/>
    <row r="78" customFormat="false" ht="18.75" hidden="false" customHeight="true" outlineLevel="0" collapsed="false"/>
    <row r="79" customFormat="false" ht="18.75" hidden="false" customHeight="true" outlineLevel="0" collapsed="false"/>
    <row r="80" customFormat="false" ht="18.75" hidden="false" customHeight="true" outlineLevel="0" collapsed="false"/>
    <row r="81" customFormat="false" ht="18.75" hidden="false" customHeight="true" outlineLevel="0" collapsed="false"/>
    <row r="82" customFormat="false" ht="18.75" hidden="false" customHeight="true" outlineLevel="0" collapsed="false"/>
    <row r="83" customFormat="false" ht="18.75" hidden="false" customHeight="true" outlineLevel="0" collapsed="false"/>
    <row r="84" customFormat="false" ht="18.75" hidden="false" customHeight="true" outlineLevel="0" collapsed="false"/>
    <row r="85" customFormat="false" ht="18.75" hidden="false" customHeight="true" outlineLevel="0" collapsed="false"/>
    <row r="86" customFormat="false" ht="18.75" hidden="false" customHeight="true" outlineLevel="0" collapsed="false"/>
    <row r="87" customFormat="false" ht="18.75" hidden="false" customHeight="true" outlineLevel="0" collapsed="false"/>
    <row r="88" customFormat="false" ht="18.75" hidden="false" customHeight="true" outlineLevel="0" collapsed="false"/>
    <row r="89" customFormat="false" ht="18.75" hidden="false" customHeight="true" outlineLevel="0" collapsed="false"/>
    <row r="90" customFormat="false" ht="18.75" hidden="false" customHeight="true" outlineLevel="0" collapsed="false"/>
    <row r="91" customFormat="false" ht="18.75" hidden="false" customHeight="true" outlineLevel="0" collapsed="false"/>
    <row r="92" customFormat="false" ht="18.75" hidden="false" customHeight="true" outlineLevel="0" collapsed="false"/>
    <row r="93" customFormat="false" ht="18.75" hidden="false" customHeight="true" outlineLevel="0" collapsed="false"/>
    <row r="94" customFormat="false" ht="18.75" hidden="false" customHeight="true" outlineLevel="0" collapsed="false"/>
    <row r="95" customFormat="false" ht="18.75" hidden="false" customHeight="true" outlineLevel="0" collapsed="false"/>
    <row r="96" customFormat="false" ht="18.75" hidden="false" customHeight="true" outlineLevel="0" collapsed="false"/>
    <row r="97" customFormat="false" ht="18.75" hidden="false" customHeight="true" outlineLevel="0" collapsed="false"/>
    <row r="98" customFormat="false" ht="18.75" hidden="false" customHeight="true" outlineLevel="0" collapsed="false"/>
    <row r="99" customFormat="false" ht="18.75" hidden="false" customHeight="true" outlineLevel="0" collapsed="false"/>
    <row r="100" customFormat="false" ht="18.75" hidden="false" customHeight="true" outlineLevel="0" collapsed="false"/>
    <row r="101" customFormat="false" ht="18.75" hidden="false" customHeight="true" outlineLevel="0" collapsed="false"/>
    <row r="102" customFormat="false" ht="18.75" hidden="false" customHeight="true" outlineLevel="0" collapsed="false"/>
    <row r="103" customFormat="false" ht="18.75" hidden="false" customHeight="true" outlineLevel="0" collapsed="false"/>
    <row r="104" customFormat="false" ht="18.75" hidden="false" customHeight="true" outlineLevel="0" collapsed="false"/>
    <row r="105" customFormat="false" ht="18.75" hidden="false" customHeight="true" outlineLevel="0" collapsed="false"/>
    <row r="106" customFormat="false" ht="18.75" hidden="false" customHeight="true" outlineLevel="0" collapsed="false"/>
    <row r="107" customFormat="false" ht="18.75" hidden="false" customHeight="true" outlineLevel="0" collapsed="false"/>
  </sheetData>
  <mergeCells count="1">
    <mergeCell ref="F4:K5"/>
  </mergeCells>
  <printOptions headings="false" gridLines="false" gridLinesSet="true" horizontalCentered="false" verticalCentered="false"/>
  <pageMargins left="0.708333333333333" right="0.708333333333333" top="0.747916666666667" bottom="0.35416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BM137"/>
  <sheetViews>
    <sheetView showFormulas="false" showGridLines="false" showRowColHeaders="true" showZeros="true" rightToLeft="false" tabSelected="false" showOutlineSymbols="true" defaultGridColor="true" view="pageBreakPreview" topLeftCell="A1" colorId="64" zoomScale="100" zoomScaleNormal="55" zoomScalePageLayoutView="100" workbookViewId="0">
      <selection pane="topLeft" activeCell="A1" activeCellId="0" sqref="A1"/>
    </sheetView>
  </sheetViews>
  <sheetFormatPr defaultColWidth="4.50390625" defaultRowHeight="14.25" zeroHeight="false" outlineLevelRow="0" outlineLevelCol="0"/>
  <cols>
    <col collapsed="false" customWidth="true" hidden="false" outlineLevel="0" max="1" min="1" style="1" width="0.89"/>
    <col collapsed="false" customWidth="true" hidden="false" outlineLevel="0" max="5" min="2" style="1" width="5.68"/>
    <col collapsed="false" customWidth="true" hidden="true" outlineLevel="0" max="7" min="6" style="1" width="5.68"/>
    <col collapsed="false" customWidth="true" hidden="false" outlineLevel="0" max="60" min="8" style="1" width="5.68"/>
    <col collapsed="false" customWidth="true" hidden="false" outlineLevel="0" max="61" min="61" style="1" width="1.1"/>
    <col collapsed="false" customWidth="false" hidden="false" outlineLevel="0" max="1024" min="62" style="1" width="4.5"/>
  </cols>
  <sheetData>
    <row r="1" s="2" customFormat="true" ht="20.25" hidden="false" customHeight="true" outlineLevel="0" collapsed="false">
      <c r="C1" s="3" t="s">
        <v>0</v>
      </c>
      <c r="D1" s="3"/>
      <c r="E1" s="3"/>
      <c r="F1" s="3"/>
      <c r="G1" s="3"/>
      <c r="H1" s="3"/>
      <c r="K1" s="4" t="s">
        <v>1</v>
      </c>
      <c r="N1" s="3"/>
      <c r="O1" s="3"/>
      <c r="P1" s="3"/>
      <c r="Q1" s="3"/>
      <c r="R1" s="3"/>
      <c r="S1" s="3"/>
      <c r="T1" s="3"/>
      <c r="U1" s="3"/>
      <c r="AQ1" s="5" t="s">
        <v>2</v>
      </c>
      <c r="AR1" s="6" t="s">
        <v>356</v>
      </c>
      <c r="AS1" s="6"/>
      <c r="AT1" s="6"/>
      <c r="AU1" s="6"/>
      <c r="AV1" s="6"/>
      <c r="AW1" s="6"/>
      <c r="AX1" s="6"/>
      <c r="AY1" s="6"/>
      <c r="AZ1" s="6"/>
      <c r="BA1" s="6"/>
      <c r="BB1" s="6"/>
      <c r="BC1" s="6"/>
      <c r="BD1" s="6"/>
      <c r="BE1" s="6"/>
      <c r="BF1" s="6"/>
      <c r="BG1" s="6"/>
      <c r="BH1" s="5" t="s">
        <v>4</v>
      </c>
    </row>
    <row r="2" s="7" customFormat="true" ht="20.25" hidden="false" customHeight="true" outlineLevel="0" collapsed="false">
      <c r="H2" s="4"/>
      <c r="K2" s="4"/>
      <c r="L2" s="4"/>
      <c r="N2" s="5"/>
      <c r="O2" s="5"/>
      <c r="P2" s="5"/>
      <c r="Q2" s="5"/>
      <c r="R2" s="5"/>
      <c r="S2" s="5"/>
      <c r="T2" s="5"/>
      <c r="U2" s="5"/>
      <c r="Z2" s="5" t="s">
        <v>5</v>
      </c>
      <c r="AA2" s="8" t="n">
        <v>6</v>
      </c>
      <c r="AB2" s="8"/>
      <c r="AC2" s="5" t="s">
        <v>6</v>
      </c>
      <c r="AD2" s="9" t="n">
        <f aca="false">IF(AA2=0,"",YEAR(DATE(2018+AA2,1,1)))</f>
        <v>2024</v>
      </c>
      <c r="AE2" s="9"/>
      <c r="AF2" s="7" t="s">
        <v>7</v>
      </c>
      <c r="AG2" s="7" t="s">
        <v>8</v>
      </c>
      <c r="AH2" s="8" t="n">
        <v>4</v>
      </c>
      <c r="AI2" s="8"/>
      <c r="AJ2" s="7" t="s">
        <v>9</v>
      </c>
      <c r="AQ2" s="5" t="s">
        <v>10</v>
      </c>
      <c r="AR2" s="8" t="s">
        <v>190</v>
      </c>
      <c r="AS2" s="8"/>
      <c r="AT2" s="8"/>
      <c r="AU2" s="8"/>
      <c r="AV2" s="8"/>
      <c r="AW2" s="8"/>
      <c r="AX2" s="8"/>
      <c r="AY2" s="8"/>
      <c r="AZ2" s="8"/>
      <c r="BA2" s="8"/>
      <c r="BB2" s="8"/>
      <c r="BC2" s="8"/>
      <c r="BD2" s="8"/>
      <c r="BE2" s="8"/>
      <c r="BF2" s="8"/>
      <c r="BG2" s="8"/>
      <c r="BH2" s="5" t="s">
        <v>4</v>
      </c>
      <c r="BI2" s="5"/>
      <c r="BJ2" s="5"/>
      <c r="BK2" s="5"/>
    </row>
    <row r="3" s="7" customFormat="true" ht="20.25" hidden="false" customHeight="true" outlineLevel="0" collapsed="false">
      <c r="H3" s="4"/>
      <c r="K3" s="4"/>
      <c r="M3" s="5"/>
      <c r="N3" s="5"/>
      <c r="O3" s="5"/>
      <c r="P3" s="5"/>
      <c r="Q3" s="5"/>
      <c r="R3" s="5"/>
      <c r="S3" s="5"/>
      <c r="AA3" s="12"/>
      <c r="AB3" s="12"/>
      <c r="AC3" s="12"/>
      <c r="AD3" s="13"/>
      <c r="AE3" s="12"/>
      <c r="BB3" s="191" t="s">
        <v>12</v>
      </c>
      <c r="BC3" s="15" t="s">
        <v>13</v>
      </c>
      <c r="BD3" s="15"/>
      <c r="BE3" s="15"/>
      <c r="BF3" s="15"/>
      <c r="BG3" s="5"/>
    </row>
    <row r="4" s="7" customFormat="true" ht="20.25" hidden="false" customHeight="true" outlineLevel="0" collapsed="false">
      <c r="H4" s="4"/>
      <c r="K4" s="4"/>
      <c r="M4" s="5"/>
      <c r="N4" s="5"/>
      <c r="O4" s="5"/>
      <c r="P4" s="5"/>
      <c r="Q4" s="5"/>
      <c r="R4" s="5"/>
      <c r="S4" s="5"/>
      <c r="AA4" s="12"/>
      <c r="AB4" s="12"/>
      <c r="AC4" s="12"/>
      <c r="AD4" s="13"/>
      <c r="AE4" s="12"/>
      <c r="BB4" s="191" t="s">
        <v>14</v>
      </c>
      <c r="BC4" s="15" t="s">
        <v>15</v>
      </c>
      <c r="BD4" s="15"/>
      <c r="BE4" s="15"/>
      <c r="BF4" s="15"/>
      <c r="BG4" s="5"/>
    </row>
    <row r="5" s="7" customFormat="true" ht="4.5" hidden="false" customHeight="true" outlineLevel="0" collapsed="false">
      <c r="H5" s="4"/>
      <c r="K5" s="4"/>
      <c r="M5" s="5"/>
      <c r="N5" s="5"/>
      <c r="O5" s="5"/>
      <c r="P5" s="5"/>
      <c r="Q5" s="5"/>
      <c r="R5" s="5"/>
      <c r="S5" s="5"/>
      <c r="AA5" s="192"/>
      <c r="AB5" s="192"/>
      <c r="AH5" s="2"/>
      <c r="AI5" s="2"/>
      <c r="AJ5" s="2"/>
      <c r="AK5" s="2"/>
      <c r="AL5" s="2"/>
      <c r="AM5" s="2"/>
      <c r="AN5" s="2"/>
      <c r="AO5" s="2"/>
      <c r="AP5" s="2"/>
      <c r="AQ5" s="2"/>
      <c r="AR5" s="2"/>
      <c r="AS5" s="2"/>
      <c r="AT5" s="2"/>
      <c r="AU5" s="2"/>
      <c r="AV5" s="2"/>
      <c r="AW5" s="2"/>
      <c r="AX5" s="2"/>
      <c r="AY5" s="2"/>
      <c r="AZ5" s="2"/>
      <c r="BA5" s="2"/>
      <c r="BB5" s="2"/>
      <c r="BC5" s="2"/>
      <c r="BD5" s="2"/>
      <c r="BE5" s="2"/>
      <c r="BF5" s="24"/>
      <c r="BG5" s="24"/>
    </row>
    <row r="6" s="7" customFormat="true" ht="21" hidden="false" customHeight="true" outlineLevel="0" collapsed="false">
      <c r="B6" s="3"/>
      <c r="C6" s="2"/>
      <c r="D6" s="2"/>
      <c r="E6" s="2"/>
      <c r="F6" s="2"/>
      <c r="G6" s="2"/>
      <c r="H6" s="2"/>
      <c r="I6" s="195"/>
      <c r="J6" s="195"/>
      <c r="K6" s="195"/>
      <c r="L6" s="194"/>
      <c r="M6" s="195"/>
      <c r="N6" s="195"/>
      <c r="O6" s="195"/>
      <c r="AH6" s="2"/>
      <c r="AI6" s="2"/>
      <c r="AJ6" s="2"/>
      <c r="AK6" s="2"/>
      <c r="AL6" s="2"/>
      <c r="AM6" s="2" t="s">
        <v>16</v>
      </c>
      <c r="AN6" s="2"/>
      <c r="AO6" s="2"/>
      <c r="AP6" s="2"/>
      <c r="AQ6" s="2"/>
      <c r="AR6" s="2"/>
      <c r="AS6" s="2"/>
      <c r="AU6" s="202"/>
      <c r="AV6" s="202"/>
      <c r="AW6" s="30"/>
      <c r="AX6" s="2"/>
      <c r="AY6" s="31" t="n">
        <v>40</v>
      </c>
      <c r="AZ6" s="31"/>
      <c r="BA6" s="30" t="s">
        <v>17</v>
      </c>
      <c r="BB6" s="2"/>
      <c r="BC6" s="31" t="n">
        <v>160</v>
      </c>
      <c r="BD6" s="31"/>
      <c r="BE6" s="30" t="s">
        <v>18</v>
      </c>
      <c r="BF6" s="2"/>
      <c r="BG6" s="24"/>
    </row>
    <row r="7" s="7" customFormat="true" ht="4.5" hidden="false" customHeight="true" outlineLevel="0" collapsed="false">
      <c r="B7" s="3"/>
      <c r="C7" s="193"/>
      <c r="D7" s="193"/>
      <c r="E7" s="193"/>
      <c r="F7" s="193"/>
      <c r="G7" s="193"/>
      <c r="H7" s="195"/>
      <c r="I7" s="195"/>
      <c r="J7" s="195"/>
      <c r="K7" s="195"/>
      <c r="L7" s="195"/>
      <c r="M7" s="195"/>
      <c r="N7" s="195"/>
      <c r="O7" s="195"/>
      <c r="AH7" s="2"/>
      <c r="AI7" s="2"/>
      <c r="AJ7" s="2"/>
      <c r="AK7" s="2"/>
      <c r="AL7" s="2"/>
      <c r="AM7" s="2"/>
      <c r="AN7" s="2"/>
      <c r="AO7" s="2"/>
      <c r="AP7" s="2"/>
      <c r="AQ7" s="2"/>
      <c r="AR7" s="2"/>
      <c r="AS7" s="2"/>
      <c r="AT7" s="2"/>
      <c r="AU7" s="2"/>
      <c r="AV7" s="2"/>
      <c r="AW7" s="2"/>
      <c r="AX7" s="2"/>
      <c r="AY7" s="2"/>
      <c r="AZ7" s="2"/>
      <c r="BA7" s="2"/>
      <c r="BB7" s="2"/>
      <c r="BC7" s="2"/>
      <c r="BD7" s="2"/>
      <c r="BE7" s="2"/>
      <c r="BF7" s="24"/>
      <c r="BG7" s="24"/>
    </row>
    <row r="8" s="7" customFormat="true" ht="21" hidden="false" customHeight="true" outlineLevel="0" collapsed="false">
      <c r="B8" s="198"/>
      <c r="C8" s="194"/>
      <c r="D8" s="194"/>
      <c r="E8" s="194"/>
      <c r="F8" s="194"/>
      <c r="G8" s="194"/>
      <c r="H8" s="195"/>
      <c r="I8" s="195"/>
      <c r="J8" s="195"/>
      <c r="K8" s="195"/>
      <c r="L8" s="195"/>
      <c r="M8" s="195"/>
      <c r="N8" s="195"/>
      <c r="O8" s="195"/>
      <c r="AH8" s="200"/>
      <c r="AI8" s="200"/>
      <c r="AJ8" s="200"/>
      <c r="AK8" s="2"/>
      <c r="AL8" s="24"/>
      <c r="AM8" s="199"/>
      <c r="AN8" s="199"/>
      <c r="AO8" s="3"/>
      <c r="AP8" s="191"/>
      <c r="AQ8" s="191"/>
      <c r="AR8" s="191"/>
      <c r="AS8" s="201"/>
      <c r="AT8" s="201"/>
      <c r="AU8" s="2"/>
      <c r="AV8" s="191"/>
      <c r="AW8" s="191"/>
      <c r="AX8" s="194"/>
      <c r="AY8" s="2"/>
      <c r="AZ8" s="2" t="s">
        <v>19</v>
      </c>
      <c r="BA8" s="2"/>
      <c r="BB8" s="2"/>
      <c r="BC8" s="203" t="n">
        <f aca="false">DAY(EOMONTH(DATE(AD2,AH2,1),0))</f>
        <v>30</v>
      </c>
      <c r="BD8" s="203"/>
      <c r="BE8" s="2" t="s">
        <v>20</v>
      </c>
      <c r="BF8" s="2"/>
      <c r="BG8" s="2"/>
      <c r="BK8" s="5"/>
      <c r="BL8" s="5"/>
      <c r="BM8" s="5"/>
    </row>
    <row r="9" s="7" customFormat="true" ht="4.5" hidden="false" customHeight="true" outlineLevel="0" collapsed="false">
      <c r="B9" s="198"/>
      <c r="C9" s="191"/>
      <c r="D9" s="191"/>
      <c r="E9" s="191"/>
      <c r="F9" s="191"/>
      <c r="G9" s="191"/>
      <c r="H9" s="191"/>
      <c r="I9" s="191"/>
      <c r="J9" s="191"/>
      <c r="K9" s="191"/>
      <c r="L9" s="191"/>
      <c r="M9" s="191"/>
      <c r="N9" s="191"/>
      <c r="O9" s="191"/>
      <c r="AH9" s="193"/>
      <c r="AI9" s="2"/>
      <c r="AJ9" s="2"/>
      <c r="AK9" s="200"/>
      <c r="AL9" s="2"/>
      <c r="AM9" s="2"/>
      <c r="AN9" s="2"/>
      <c r="AO9" s="2"/>
      <c r="AP9" s="2"/>
      <c r="AQ9" s="2"/>
      <c r="AR9" s="193"/>
      <c r="AS9" s="193"/>
      <c r="AT9" s="193"/>
      <c r="AU9" s="2"/>
      <c r="AV9" s="2"/>
      <c r="AW9" s="2"/>
      <c r="AX9" s="2"/>
      <c r="AY9" s="2"/>
      <c r="AZ9" s="2"/>
      <c r="BA9" s="2"/>
      <c r="BB9" s="2"/>
      <c r="BC9" s="2"/>
      <c r="BD9" s="2"/>
      <c r="BE9" s="2"/>
      <c r="BF9" s="2"/>
      <c r="BG9" s="2"/>
      <c r="BK9" s="5"/>
      <c r="BL9" s="5"/>
      <c r="BM9" s="5"/>
    </row>
    <row r="10" s="7" customFormat="true" ht="21" hidden="false" customHeight="true" outlineLevel="0" collapsed="false">
      <c r="B10" s="198"/>
      <c r="C10" s="191"/>
      <c r="D10" s="191"/>
      <c r="E10" s="191"/>
      <c r="F10" s="191"/>
      <c r="G10" s="191"/>
      <c r="H10" s="191"/>
      <c r="I10" s="191"/>
      <c r="J10" s="191"/>
      <c r="K10" s="191"/>
      <c r="L10" s="191"/>
      <c r="M10" s="191"/>
      <c r="N10" s="191"/>
      <c r="O10" s="191"/>
      <c r="AH10" s="193"/>
      <c r="AI10" s="2"/>
      <c r="AJ10" s="2"/>
      <c r="AK10" s="200"/>
      <c r="AL10" s="2"/>
      <c r="AM10" s="2"/>
      <c r="AN10" s="2" t="s">
        <v>191</v>
      </c>
      <c r="AO10" s="2"/>
      <c r="AP10" s="2"/>
      <c r="AQ10" s="2"/>
      <c r="AR10" s="2"/>
      <c r="AS10" s="2"/>
      <c r="AT10" s="2"/>
      <c r="AU10" s="2"/>
      <c r="AV10" s="193"/>
      <c r="AW10" s="193"/>
      <c r="AX10" s="193"/>
      <c r="AY10" s="2"/>
      <c r="AZ10" s="2"/>
      <c r="BA10" s="24" t="s">
        <v>192</v>
      </c>
      <c r="BB10" s="2"/>
      <c r="BC10" s="31"/>
      <c r="BD10" s="31"/>
      <c r="BE10" s="30" t="s">
        <v>193</v>
      </c>
      <c r="BF10" s="2"/>
      <c r="BG10" s="2"/>
      <c r="BK10" s="5"/>
      <c r="BL10" s="5"/>
      <c r="BM10" s="5"/>
    </row>
    <row r="11" s="7" customFormat="true" ht="4.5" hidden="false" customHeight="true" outlineLevel="0" collapsed="false">
      <c r="B11" s="198"/>
      <c r="C11" s="191"/>
      <c r="D11" s="191"/>
      <c r="E11" s="191"/>
      <c r="F11" s="191"/>
      <c r="G11" s="191"/>
      <c r="H11" s="191"/>
      <c r="I11" s="191"/>
      <c r="J11" s="191"/>
      <c r="K11" s="191"/>
      <c r="L11" s="191"/>
      <c r="M11" s="191"/>
      <c r="N11" s="191"/>
      <c r="O11" s="191"/>
      <c r="AH11" s="193"/>
      <c r="AI11" s="2"/>
      <c r="AJ11" s="2"/>
      <c r="AK11" s="200"/>
      <c r="AL11" s="2"/>
      <c r="AM11" s="2"/>
      <c r="AN11" s="2"/>
      <c r="AO11" s="2"/>
      <c r="AP11" s="2"/>
      <c r="AQ11" s="2"/>
      <c r="AR11" s="193"/>
      <c r="AS11" s="193"/>
      <c r="AT11" s="193"/>
      <c r="AU11" s="2"/>
      <c r="AV11" s="2"/>
      <c r="AW11" s="2"/>
      <c r="AX11" s="2"/>
      <c r="AY11" s="2"/>
      <c r="AZ11" s="2"/>
      <c r="BA11" s="2"/>
      <c r="BB11" s="2"/>
      <c r="BC11" s="2"/>
      <c r="BD11" s="2"/>
      <c r="BE11" s="2"/>
      <c r="BF11" s="2"/>
      <c r="BG11" s="2"/>
      <c r="BK11" s="5"/>
      <c r="BL11" s="5"/>
      <c r="BM11" s="5"/>
    </row>
    <row r="12" s="7" customFormat="true" ht="21" hidden="false" customHeight="true" outlineLevel="0" collapsed="false">
      <c r="R12" s="195"/>
      <c r="S12" s="195"/>
      <c r="T12" s="24"/>
      <c r="U12" s="330"/>
      <c r="V12" s="330"/>
      <c r="W12" s="3"/>
      <c r="AA12" s="193"/>
      <c r="AB12" s="199"/>
      <c r="AC12" s="3"/>
      <c r="AD12" s="193"/>
      <c r="AE12" s="193"/>
      <c r="AF12" s="193"/>
      <c r="AH12" s="200"/>
      <c r="AI12" s="200"/>
      <c r="AJ12" s="200"/>
      <c r="AK12" s="2"/>
      <c r="AL12" s="24"/>
      <c r="AM12" s="199"/>
      <c r="AN12" s="2"/>
      <c r="AO12" s="2"/>
      <c r="AP12" s="2"/>
      <c r="AQ12" s="2"/>
      <c r="AR12" s="2"/>
      <c r="AS12" s="3" t="s">
        <v>194</v>
      </c>
      <c r="AT12" s="2"/>
      <c r="AU12" s="2"/>
      <c r="AV12" s="2"/>
      <c r="AW12" s="2"/>
      <c r="AX12" s="2"/>
      <c r="AY12" s="2"/>
      <c r="AZ12" s="2"/>
      <c r="BA12" s="2"/>
      <c r="BB12" s="2"/>
      <c r="BC12" s="193"/>
      <c r="BD12" s="200"/>
      <c r="BE12" s="2"/>
      <c r="BF12" s="2"/>
      <c r="BG12" s="193"/>
      <c r="BH12" s="2"/>
      <c r="BK12" s="5"/>
      <c r="BL12" s="5"/>
      <c r="BM12" s="5"/>
    </row>
    <row r="13" s="7" customFormat="true" ht="21" hidden="false" customHeight="true" outlineLevel="0" collapsed="false">
      <c r="R13" s="2"/>
      <c r="S13" s="2"/>
      <c r="T13" s="2"/>
      <c r="U13" s="2"/>
      <c r="V13" s="2"/>
      <c r="AA13" s="2"/>
      <c r="AB13" s="2"/>
      <c r="AC13" s="2"/>
      <c r="AD13" s="2"/>
      <c r="AE13" s="2"/>
      <c r="AF13" s="2"/>
      <c r="AH13" s="193"/>
      <c r="AI13" s="200"/>
      <c r="AJ13" s="2"/>
      <c r="AK13" s="200"/>
      <c r="AL13" s="2"/>
      <c r="AM13" s="2"/>
      <c r="AN13" s="2"/>
      <c r="AO13" s="193"/>
      <c r="AP13" s="3"/>
      <c r="AQ13" s="193"/>
      <c r="AR13" s="193"/>
      <c r="AS13" s="3" t="s">
        <v>195</v>
      </c>
      <c r="AT13" s="2"/>
      <c r="AU13" s="2"/>
      <c r="AV13" s="2"/>
      <c r="AW13" s="2"/>
      <c r="AX13" s="2"/>
      <c r="AY13" s="2"/>
      <c r="AZ13" s="2"/>
      <c r="BA13" s="2"/>
      <c r="BB13" s="210" t="n">
        <v>0.291666666666667</v>
      </c>
      <c r="BC13" s="210"/>
      <c r="BD13" s="210"/>
      <c r="BE13" s="194" t="s">
        <v>48</v>
      </c>
      <c r="BF13" s="210" t="n">
        <v>0.833333333333333</v>
      </c>
      <c r="BG13" s="210"/>
      <c r="BH13" s="210"/>
      <c r="BK13" s="5"/>
      <c r="BL13" s="5"/>
      <c r="BM13" s="5"/>
    </row>
    <row r="14" s="7" customFormat="true" ht="21" hidden="false" customHeight="true" outlineLevel="0" collapsed="false">
      <c r="R14" s="1"/>
      <c r="S14" s="1"/>
      <c r="T14" s="1"/>
      <c r="U14" s="1"/>
      <c r="V14" s="1"/>
      <c r="W14" s="1"/>
      <c r="AA14" s="194"/>
      <c r="AB14" s="1"/>
      <c r="AC14" s="1"/>
      <c r="AD14" s="194"/>
      <c r="AE14" s="193"/>
      <c r="AF14" s="193"/>
      <c r="AG14" s="192"/>
      <c r="AH14" s="3"/>
      <c r="AI14" s="200"/>
      <c r="AJ14" s="2"/>
      <c r="AK14" s="200"/>
      <c r="AL14" s="2"/>
      <c r="AM14" s="2"/>
      <c r="AN14" s="2"/>
      <c r="AO14" s="194"/>
      <c r="AP14" s="195"/>
      <c r="AQ14" s="195"/>
      <c r="AR14" s="195"/>
      <c r="AS14" s="3" t="s">
        <v>196</v>
      </c>
      <c r="AT14" s="2"/>
      <c r="AU14" s="2"/>
      <c r="AV14" s="2"/>
      <c r="AW14" s="2"/>
      <c r="AX14" s="2"/>
      <c r="AY14" s="2"/>
      <c r="AZ14" s="2"/>
      <c r="BA14" s="2"/>
      <c r="BB14" s="210" t="n">
        <v>0.833333333333333</v>
      </c>
      <c r="BC14" s="210"/>
      <c r="BD14" s="210"/>
      <c r="BE14" s="194" t="s">
        <v>48</v>
      </c>
      <c r="BF14" s="210" t="n">
        <v>0.291666666666667</v>
      </c>
      <c r="BG14" s="210"/>
      <c r="BH14" s="210"/>
      <c r="BK14" s="5"/>
      <c r="BL14" s="5"/>
      <c r="BM14" s="5"/>
    </row>
    <row r="15" customFormat="false" ht="12" hidden="false" customHeight="true" outlineLevel="0" collapsed="false">
      <c r="C15" s="42"/>
      <c r="D15" s="42"/>
      <c r="E15" s="42"/>
      <c r="F15" s="42"/>
      <c r="G15" s="42"/>
      <c r="H15" s="42"/>
      <c r="AA15" s="42"/>
      <c r="AR15" s="42"/>
      <c r="BI15" s="43"/>
      <c r="BJ15" s="43"/>
      <c r="BK15" s="43"/>
    </row>
    <row r="16" customFormat="false" ht="21" hidden="false" customHeight="true" outlineLevel="0" collapsed="false">
      <c r="B16" s="44" t="s">
        <v>21</v>
      </c>
      <c r="C16" s="45" t="s">
        <v>144</v>
      </c>
      <c r="D16" s="45"/>
      <c r="E16" s="45"/>
      <c r="F16" s="47"/>
      <c r="G16" s="331"/>
      <c r="H16" s="215" t="s">
        <v>145</v>
      </c>
      <c r="I16" s="49" t="s">
        <v>197</v>
      </c>
      <c r="J16" s="49"/>
      <c r="K16" s="49"/>
      <c r="L16" s="49"/>
      <c r="M16" s="49" t="s">
        <v>147</v>
      </c>
      <c r="N16" s="49"/>
      <c r="O16" s="49"/>
      <c r="P16" s="216" t="s">
        <v>198</v>
      </c>
      <c r="Q16" s="216"/>
      <c r="R16" s="216"/>
      <c r="S16" s="216"/>
      <c r="T16" s="216"/>
      <c r="U16" s="332"/>
      <c r="V16" s="333"/>
      <c r="W16" s="333"/>
      <c r="X16" s="333"/>
      <c r="Y16" s="333"/>
      <c r="Z16" s="333"/>
      <c r="AA16" s="333"/>
      <c r="AB16" s="333"/>
      <c r="AC16" s="333"/>
      <c r="AD16" s="333"/>
      <c r="AE16" s="333"/>
      <c r="AF16" s="333"/>
      <c r="AG16" s="333"/>
      <c r="AH16" s="333"/>
      <c r="AI16" s="333" t="s">
        <v>148</v>
      </c>
      <c r="AJ16" s="333"/>
      <c r="AK16" s="333"/>
      <c r="AL16" s="333"/>
      <c r="AM16" s="333"/>
      <c r="AN16" s="333" t="s">
        <v>199</v>
      </c>
      <c r="AO16" s="333"/>
      <c r="AP16" s="334"/>
      <c r="AQ16" s="335"/>
      <c r="AR16" s="333" t="s">
        <v>4</v>
      </c>
      <c r="AS16" s="333"/>
      <c r="AT16" s="333"/>
      <c r="AU16" s="333"/>
      <c r="AV16" s="333"/>
      <c r="AW16" s="333"/>
      <c r="AX16" s="333"/>
      <c r="AY16" s="336"/>
      <c r="AZ16" s="53" t="str">
        <f aca="false">IF(BC3="計画","(11)1～4週目の勤務時間数合計","(11)1か月の勤務時間数　合計")</f>
        <v>(11)1か月の勤務時間数　合計</v>
      </c>
      <c r="BA16" s="53"/>
      <c r="BB16" s="54" t="s">
        <v>200</v>
      </c>
      <c r="BC16" s="54"/>
      <c r="BD16" s="55" t="s">
        <v>201</v>
      </c>
      <c r="BE16" s="55"/>
      <c r="BF16" s="55"/>
      <c r="BG16" s="55"/>
      <c r="BH16" s="55"/>
    </row>
    <row r="17" customFormat="false" ht="20.25" hidden="false" customHeight="true" outlineLevel="0" collapsed="false">
      <c r="B17" s="44"/>
      <c r="C17" s="45"/>
      <c r="D17" s="45"/>
      <c r="E17" s="45"/>
      <c r="F17" s="57"/>
      <c r="G17" s="337"/>
      <c r="H17" s="215"/>
      <c r="I17" s="49"/>
      <c r="J17" s="49"/>
      <c r="K17" s="49"/>
      <c r="L17" s="49"/>
      <c r="M17" s="49"/>
      <c r="N17" s="49"/>
      <c r="O17" s="49"/>
      <c r="P17" s="216"/>
      <c r="Q17" s="216"/>
      <c r="R17" s="216"/>
      <c r="S17" s="216"/>
      <c r="T17" s="216"/>
      <c r="U17" s="60" t="s">
        <v>29</v>
      </c>
      <c r="V17" s="60"/>
      <c r="W17" s="60"/>
      <c r="X17" s="60"/>
      <c r="Y17" s="60"/>
      <c r="Z17" s="60"/>
      <c r="AA17" s="60"/>
      <c r="AB17" s="61" t="s">
        <v>30</v>
      </c>
      <c r="AC17" s="61"/>
      <c r="AD17" s="61"/>
      <c r="AE17" s="61"/>
      <c r="AF17" s="61"/>
      <c r="AG17" s="61"/>
      <c r="AH17" s="61"/>
      <c r="AI17" s="61" t="s">
        <v>31</v>
      </c>
      <c r="AJ17" s="61"/>
      <c r="AK17" s="61"/>
      <c r="AL17" s="61"/>
      <c r="AM17" s="61"/>
      <c r="AN17" s="61"/>
      <c r="AO17" s="61"/>
      <c r="AP17" s="61" t="s">
        <v>32</v>
      </c>
      <c r="AQ17" s="61"/>
      <c r="AR17" s="61"/>
      <c r="AS17" s="61"/>
      <c r="AT17" s="61"/>
      <c r="AU17" s="61"/>
      <c r="AV17" s="61"/>
      <c r="AW17" s="62" t="s">
        <v>33</v>
      </c>
      <c r="AX17" s="62"/>
      <c r="AY17" s="62"/>
      <c r="AZ17" s="53"/>
      <c r="BA17" s="53"/>
      <c r="BB17" s="54"/>
      <c r="BC17" s="54"/>
      <c r="BD17" s="55"/>
      <c r="BE17" s="55"/>
      <c r="BF17" s="55"/>
      <c r="BG17" s="55"/>
      <c r="BH17" s="55"/>
    </row>
    <row r="18" customFormat="false" ht="20.25" hidden="false" customHeight="true" outlineLevel="0" collapsed="false">
      <c r="B18" s="44"/>
      <c r="C18" s="45"/>
      <c r="D18" s="45"/>
      <c r="E18" s="45"/>
      <c r="F18" s="57"/>
      <c r="G18" s="337"/>
      <c r="H18" s="215"/>
      <c r="I18" s="49"/>
      <c r="J18" s="49"/>
      <c r="K18" s="49"/>
      <c r="L18" s="49"/>
      <c r="M18" s="49"/>
      <c r="N18" s="49"/>
      <c r="O18" s="49"/>
      <c r="P18" s="216"/>
      <c r="Q18" s="216"/>
      <c r="R18" s="216"/>
      <c r="S18" s="216"/>
      <c r="T18" s="216"/>
      <c r="U18" s="63" t="n">
        <v>1</v>
      </c>
      <c r="V18" s="64" t="n">
        <v>2</v>
      </c>
      <c r="W18" s="64" t="n">
        <v>3</v>
      </c>
      <c r="X18" s="64" t="n">
        <v>4</v>
      </c>
      <c r="Y18" s="64" t="n">
        <v>5</v>
      </c>
      <c r="Z18" s="64" t="n">
        <v>6</v>
      </c>
      <c r="AA18" s="65" t="n">
        <v>7</v>
      </c>
      <c r="AB18" s="66" t="n">
        <v>8</v>
      </c>
      <c r="AC18" s="64" t="n">
        <v>9</v>
      </c>
      <c r="AD18" s="64" t="n">
        <v>10</v>
      </c>
      <c r="AE18" s="64" t="n">
        <v>11</v>
      </c>
      <c r="AF18" s="64" t="n">
        <v>12</v>
      </c>
      <c r="AG18" s="64" t="n">
        <v>13</v>
      </c>
      <c r="AH18" s="65" t="n">
        <v>14</v>
      </c>
      <c r="AI18" s="63" t="n">
        <v>15</v>
      </c>
      <c r="AJ18" s="64" t="n">
        <v>16</v>
      </c>
      <c r="AK18" s="64" t="n">
        <v>17</v>
      </c>
      <c r="AL18" s="64" t="n">
        <v>18</v>
      </c>
      <c r="AM18" s="64" t="n">
        <v>19</v>
      </c>
      <c r="AN18" s="64" t="n">
        <v>20</v>
      </c>
      <c r="AO18" s="65" t="n">
        <v>21</v>
      </c>
      <c r="AP18" s="66" t="n">
        <v>22</v>
      </c>
      <c r="AQ18" s="64" t="n">
        <v>23</v>
      </c>
      <c r="AR18" s="64" t="n">
        <v>24</v>
      </c>
      <c r="AS18" s="64" t="n">
        <v>25</v>
      </c>
      <c r="AT18" s="64" t="n">
        <v>26</v>
      </c>
      <c r="AU18" s="64" t="n">
        <v>27</v>
      </c>
      <c r="AV18" s="65" t="n">
        <v>28</v>
      </c>
      <c r="AW18" s="66" t="str">
        <f aca="false">IF($BC$3="暦月",IF(DAY(DATE($AD$2,$AH$2,29))=29,29,""),"")</f>
        <v/>
      </c>
      <c r="AX18" s="64" t="str">
        <f aca="false">IF($BC$3="暦月",IF(DAY(DATE($AD$2,$AH$2,30))=30,30,""),"")</f>
        <v/>
      </c>
      <c r="AY18" s="65" t="str">
        <f aca="false">IF($BC$3="暦月",IF(DAY(DATE($AD$2,$AH$2,31))=31,31,""),"")</f>
        <v/>
      </c>
      <c r="AZ18" s="53"/>
      <c r="BA18" s="53"/>
      <c r="BB18" s="54"/>
      <c r="BC18" s="54"/>
      <c r="BD18" s="55"/>
      <c r="BE18" s="55"/>
      <c r="BF18" s="55"/>
      <c r="BG18" s="55"/>
      <c r="BH18" s="55"/>
    </row>
    <row r="19" customFormat="false" ht="20.25" hidden="true" customHeight="true" outlineLevel="0" collapsed="false">
      <c r="B19" s="44"/>
      <c r="C19" s="45"/>
      <c r="D19" s="45"/>
      <c r="E19" s="45"/>
      <c r="F19" s="57"/>
      <c r="G19" s="337"/>
      <c r="H19" s="215"/>
      <c r="I19" s="49"/>
      <c r="J19" s="49"/>
      <c r="K19" s="49"/>
      <c r="L19" s="49"/>
      <c r="M19" s="49"/>
      <c r="N19" s="49"/>
      <c r="O19" s="49"/>
      <c r="P19" s="216"/>
      <c r="Q19" s="216"/>
      <c r="R19" s="216"/>
      <c r="S19" s="216"/>
      <c r="T19" s="216"/>
      <c r="U19" s="63" t="n">
        <f aca="false">WEEKDAY(DATE($AD$2,$AH$2,1))</f>
        <v>2</v>
      </c>
      <c r="V19" s="64" t="n">
        <f aca="false">WEEKDAY(DATE($AD$2,$AH$2,2))</f>
        <v>3</v>
      </c>
      <c r="W19" s="64" t="n">
        <f aca="false">WEEKDAY(DATE($AD$2,$AH$2,3))</f>
        <v>4</v>
      </c>
      <c r="X19" s="64" t="n">
        <f aca="false">WEEKDAY(DATE($AD$2,$AH$2,4))</f>
        <v>5</v>
      </c>
      <c r="Y19" s="64" t="n">
        <f aca="false">WEEKDAY(DATE($AD$2,$AH$2,5))</f>
        <v>6</v>
      </c>
      <c r="Z19" s="64" t="n">
        <f aca="false">WEEKDAY(DATE($AD$2,$AH$2,6))</f>
        <v>7</v>
      </c>
      <c r="AA19" s="65" t="n">
        <f aca="false">WEEKDAY(DATE($AD$2,$AH$2,7))</f>
        <v>1</v>
      </c>
      <c r="AB19" s="66" t="n">
        <f aca="false">WEEKDAY(DATE($AD$2,$AH$2,8))</f>
        <v>2</v>
      </c>
      <c r="AC19" s="64" t="n">
        <f aca="false">WEEKDAY(DATE($AD$2,$AH$2,9))</f>
        <v>3</v>
      </c>
      <c r="AD19" s="64" t="n">
        <f aca="false">WEEKDAY(DATE($AD$2,$AH$2,10))</f>
        <v>4</v>
      </c>
      <c r="AE19" s="64" t="n">
        <f aca="false">WEEKDAY(DATE($AD$2,$AH$2,11))</f>
        <v>5</v>
      </c>
      <c r="AF19" s="64" t="n">
        <f aca="false">WEEKDAY(DATE($AD$2,$AH$2,12))</f>
        <v>6</v>
      </c>
      <c r="AG19" s="64" t="n">
        <f aca="false">WEEKDAY(DATE($AD$2,$AH$2,13))</f>
        <v>7</v>
      </c>
      <c r="AH19" s="65" t="n">
        <f aca="false">WEEKDAY(DATE($AD$2,$AH$2,14))</f>
        <v>1</v>
      </c>
      <c r="AI19" s="66" t="n">
        <f aca="false">WEEKDAY(DATE($AD$2,$AH$2,15))</f>
        <v>2</v>
      </c>
      <c r="AJ19" s="64" t="n">
        <f aca="false">WEEKDAY(DATE($AD$2,$AH$2,16))</f>
        <v>3</v>
      </c>
      <c r="AK19" s="64" t="n">
        <f aca="false">WEEKDAY(DATE($AD$2,$AH$2,17))</f>
        <v>4</v>
      </c>
      <c r="AL19" s="64" t="n">
        <f aca="false">WEEKDAY(DATE($AD$2,$AH$2,18))</f>
        <v>5</v>
      </c>
      <c r="AM19" s="64" t="n">
        <f aca="false">WEEKDAY(DATE($AD$2,$AH$2,19))</f>
        <v>6</v>
      </c>
      <c r="AN19" s="64" t="n">
        <f aca="false">WEEKDAY(DATE($AD$2,$AH$2,20))</f>
        <v>7</v>
      </c>
      <c r="AO19" s="65" t="n">
        <f aca="false">WEEKDAY(DATE($AD$2,$AH$2,21))</f>
        <v>1</v>
      </c>
      <c r="AP19" s="66" t="n">
        <f aca="false">WEEKDAY(DATE($AD$2,$AH$2,22))</f>
        <v>2</v>
      </c>
      <c r="AQ19" s="64" t="n">
        <f aca="false">WEEKDAY(DATE($AD$2,$AH$2,23))</f>
        <v>3</v>
      </c>
      <c r="AR19" s="64" t="n">
        <f aca="false">WEEKDAY(DATE($AD$2,$AH$2,24))</f>
        <v>4</v>
      </c>
      <c r="AS19" s="64" t="n">
        <f aca="false">WEEKDAY(DATE($AD$2,$AH$2,25))</f>
        <v>5</v>
      </c>
      <c r="AT19" s="64" t="n">
        <f aca="false">WEEKDAY(DATE($AD$2,$AH$2,26))</f>
        <v>6</v>
      </c>
      <c r="AU19" s="64" t="n">
        <f aca="false">WEEKDAY(DATE($AD$2,$AH$2,27))</f>
        <v>7</v>
      </c>
      <c r="AV19" s="65" t="n">
        <f aca="false">WEEKDAY(DATE($AD$2,$AH$2,28))</f>
        <v>1</v>
      </c>
      <c r="AW19" s="66" t="n">
        <f aca="false">IF(AW18=29,WEEKDAY(DATE($AD$2,$AH$2,29)),0)</f>
        <v>0</v>
      </c>
      <c r="AX19" s="64" t="n">
        <f aca="false">IF(AX18=30,WEEKDAY(DATE($AD$2,$AH$2,30)),0)</f>
        <v>0</v>
      </c>
      <c r="AY19" s="65" t="n">
        <f aca="false">IF(AY18=31,WEEKDAY(DATE($AD$2,$AH$2,31)),0)</f>
        <v>0</v>
      </c>
      <c r="AZ19" s="53"/>
      <c r="BA19" s="53"/>
      <c r="BB19" s="54"/>
      <c r="BC19" s="54"/>
      <c r="BD19" s="55"/>
      <c r="BE19" s="55"/>
      <c r="BF19" s="55"/>
      <c r="BG19" s="55"/>
      <c r="BH19" s="55"/>
    </row>
    <row r="20" customFormat="false" ht="20.25" hidden="false" customHeight="true" outlineLevel="0" collapsed="false">
      <c r="B20" s="44"/>
      <c r="C20" s="45"/>
      <c r="D20" s="45"/>
      <c r="E20" s="45"/>
      <c r="F20" s="68"/>
      <c r="G20" s="338"/>
      <c r="H20" s="215"/>
      <c r="I20" s="49"/>
      <c r="J20" s="49"/>
      <c r="K20" s="49"/>
      <c r="L20" s="49"/>
      <c r="M20" s="49"/>
      <c r="N20" s="49"/>
      <c r="O20" s="49"/>
      <c r="P20" s="216"/>
      <c r="Q20" s="216"/>
      <c r="R20" s="216"/>
      <c r="S20" s="216"/>
      <c r="T20" s="216"/>
      <c r="U20" s="71" t="str">
        <f aca="false">IF(U19=1,"日",IF(U19=2,"月",IF(U19=3,"火",IF(U19=4,"水",IF(U19=5,"木",IF(U19=6,"金","土"))))))</f>
        <v>月</v>
      </c>
      <c r="V20" s="72" t="str">
        <f aca="false">IF(V19=1,"日",IF(V19=2,"月",IF(V19=3,"火",IF(V19=4,"水",IF(V19=5,"木",IF(V19=6,"金","土"))))))</f>
        <v>火</v>
      </c>
      <c r="W20" s="72" t="str">
        <f aca="false">IF(W19=1,"日",IF(W19=2,"月",IF(W19=3,"火",IF(W19=4,"水",IF(W19=5,"木",IF(W19=6,"金","土"))))))</f>
        <v>水</v>
      </c>
      <c r="X20" s="72" t="str">
        <f aca="false">IF(X19=1,"日",IF(X19=2,"月",IF(X19=3,"火",IF(X19=4,"水",IF(X19=5,"木",IF(X19=6,"金","土"))))))</f>
        <v>木</v>
      </c>
      <c r="Y20" s="72" t="str">
        <f aca="false">IF(Y19=1,"日",IF(Y19=2,"月",IF(Y19=3,"火",IF(Y19=4,"水",IF(Y19=5,"木",IF(Y19=6,"金","土"))))))</f>
        <v>金</v>
      </c>
      <c r="Z20" s="72" t="str">
        <f aca="false">IF(Z19=1,"日",IF(Z19=2,"月",IF(Z19=3,"火",IF(Z19=4,"水",IF(Z19=5,"木",IF(Z19=6,"金","土"))))))</f>
        <v>土</v>
      </c>
      <c r="AA20" s="73" t="str">
        <f aca="false">IF(AA19=1,"日",IF(AA19=2,"月",IF(AA19=3,"火",IF(AA19=4,"水",IF(AA19=5,"木",IF(AA19=6,"金","土"))))))</f>
        <v>日</v>
      </c>
      <c r="AB20" s="74" t="str">
        <f aca="false">IF(AB19=1,"日",IF(AB19=2,"月",IF(AB19=3,"火",IF(AB19=4,"水",IF(AB19=5,"木",IF(AB19=6,"金","土"))))))</f>
        <v>月</v>
      </c>
      <c r="AC20" s="72" t="str">
        <f aca="false">IF(AC19=1,"日",IF(AC19=2,"月",IF(AC19=3,"火",IF(AC19=4,"水",IF(AC19=5,"木",IF(AC19=6,"金","土"))))))</f>
        <v>火</v>
      </c>
      <c r="AD20" s="72" t="str">
        <f aca="false">IF(AD19=1,"日",IF(AD19=2,"月",IF(AD19=3,"火",IF(AD19=4,"水",IF(AD19=5,"木",IF(AD19=6,"金","土"))))))</f>
        <v>水</v>
      </c>
      <c r="AE20" s="72" t="str">
        <f aca="false">IF(AE19=1,"日",IF(AE19=2,"月",IF(AE19=3,"火",IF(AE19=4,"水",IF(AE19=5,"木",IF(AE19=6,"金","土"))))))</f>
        <v>木</v>
      </c>
      <c r="AF20" s="72" t="str">
        <f aca="false">IF(AF19=1,"日",IF(AF19=2,"月",IF(AF19=3,"火",IF(AF19=4,"水",IF(AF19=5,"木",IF(AF19=6,"金","土"))))))</f>
        <v>金</v>
      </c>
      <c r="AG20" s="72" t="str">
        <f aca="false">IF(AG19=1,"日",IF(AG19=2,"月",IF(AG19=3,"火",IF(AG19=4,"水",IF(AG19=5,"木",IF(AG19=6,"金","土"))))))</f>
        <v>土</v>
      </c>
      <c r="AH20" s="73" t="str">
        <f aca="false">IF(AH19=1,"日",IF(AH19=2,"月",IF(AH19=3,"火",IF(AH19=4,"水",IF(AH19=5,"木",IF(AH19=6,"金","土"))))))</f>
        <v>日</v>
      </c>
      <c r="AI20" s="74" t="str">
        <f aca="false">IF(AI19=1,"日",IF(AI19=2,"月",IF(AI19=3,"火",IF(AI19=4,"水",IF(AI19=5,"木",IF(AI19=6,"金","土"))))))</f>
        <v>月</v>
      </c>
      <c r="AJ20" s="72" t="str">
        <f aca="false">IF(AJ19=1,"日",IF(AJ19=2,"月",IF(AJ19=3,"火",IF(AJ19=4,"水",IF(AJ19=5,"木",IF(AJ19=6,"金","土"))))))</f>
        <v>火</v>
      </c>
      <c r="AK20" s="72" t="str">
        <f aca="false">IF(AK19=1,"日",IF(AK19=2,"月",IF(AK19=3,"火",IF(AK19=4,"水",IF(AK19=5,"木",IF(AK19=6,"金","土"))))))</f>
        <v>水</v>
      </c>
      <c r="AL20" s="72" t="str">
        <f aca="false">IF(AL19=1,"日",IF(AL19=2,"月",IF(AL19=3,"火",IF(AL19=4,"水",IF(AL19=5,"木",IF(AL19=6,"金","土"))))))</f>
        <v>木</v>
      </c>
      <c r="AM20" s="72" t="str">
        <f aca="false">IF(AM19=1,"日",IF(AM19=2,"月",IF(AM19=3,"火",IF(AM19=4,"水",IF(AM19=5,"木",IF(AM19=6,"金","土"))))))</f>
        <v>金</v>
      </c>
      <c r="AN20" s="72" t="str">
        <f aca="false">IF(AN19=1,"日",IF(AN19=2,"月",IF(AN19=3,"火",IF(AN19=4,"水",IF(AN19=5,"木",IF(AN19=6,"金","土"))))))</f>
        <v>土</v>
      </c>
      <c r="AO20" s="73" t="str">
        <f aca="false">IF(AO19=1,"日",IF(AO19=2,"月",IF(AO19=3,"火",IF(AO19=4,"水",IF(AO19=5,"木",IF(AO19=6,"金","土"))))))</f>
        <v>日</v>
      </c>
      <c r="AP20" s="74" t="str">
        <f aca="false">IF(AP19=1,"日",IF(AP19=2,"月",IF(AP19=3,"火",IF(AP19=4,"水",IF(AP19=5,"木",IF(AP19=6,"金","土"))))))</f>
        <v>月</v>
      </c>
      <c r="AQ20" s="72" t="str">
        <f aca="false">IF(AQ19=1,"日",IF(AQ19=2,"月",IF(AQ19=3,"火",IF(AQ19=4,"水",IF(AQ19=5,"木",IF(AQ19=6,"金","土"))))))</f>
        <v>火</v>
      </c>
      <c r="AR20" s="72" t="str">
        <f aca="false">IF(AR19=1,"日",IF(AR19=2,"月",IF(AR19=3,"火",IF(AR19=4,"水",IF(AR19=5,"木",IF(AR19=6,"金","土"))))))</f>
        <v>水</v>
      </c>
      <c r="AS20" s="72" t="str">
        <f aca="false">IF(AS19=1,"日",IF(AS19=2,"月",IF(AS19=3,"火",IF(AS19=4,"水",IF(AS19=5,"木",IF(AS19=6,"金","土"))))))</f>
        <v>木</v>
      </c>
      <c r="AT20" s="72" t="str">
        <f aca="false">IF(AT19=1,"日",IF(AT19=2,"月",IF(AT19=3,"火",IF(AT19=4,"水",IF(AT19=5,"木",IF(AT19=6,"金","土"))))))</f>
        <v>金</v>
      </c>
      <c r="AU20" s="72" t="str">
        <f aca="false">IF(AU19=1,"日",IF(AU19=2,"月",IF(AU19=3,"火",IF(AU19=4,"水",IF(AU19=5,"木",IF(AU19=6,"金","土"))))))</f>
        <v>土</v>
      </c>
      <c r="AV20" s="73" t="str">
        <f aca="false">IF(AV19=1,"日",IF(AV19=2,"月",IF(AV19=3,"火",IF(AV19=4,"水",IF(AV19=5,"木",IF(AV19=6,"金","土"))))))</f>
        <v>日</v>
      </c>
      <c r="AW20" s="72" t="str">
        <f aca="false">IF(AW19=1,"日",IF(AW19=2,"月",IF(AW19=3,"火",IF(AW19=4,"水",IF(AW19=5,"木",IF(AW19=6,"金",IF(AW19=0,"","土")))))))</f>
        <v/>
      </c>
      <c r="AX20" s="72" t="str">
        <f aca="false">IF(AX19=1,"日",IF(AX19=2,"月",IF(AX19=3,"火",IF(AX19=4,"水",IF(AX19=5,"木",IF(AX19=6,"金",IF(AX19=0,"","土")))))))</f>
        <v/>
      </c>
      <c r="AY20" s="72" t="str">
        <f aca="false">IF(AY19=1,"日",IF(AY19=2,"月",IF(AY19=3,"火",IF(AY19=4,"水",IF(AY19=5,"木",IF(AY19=6,"金",IF(AY19=0,"","土")))))))</f>
        <v/>
      </c>
      <c r="AZ20" s="53"/>
      <c r="BA20" s="53"/>
      <c r="BB20" s="54"/>
      <c r="BC20" s="54"/>
      <c r="BD20" s="55"/>
      <c r="BE20" s="55"/>
      <c r="BF20" s="55"/>
      <c r="BG20" s="55"/>
      <c r="BH20" s="55"/>
    </row>
    <row r="21" customFormat="false" ht="20.25" hidden="false" customHeight="true" outlineLevel="0" collapsed="false">
      <c r="B21" s="339"/>
      <c r="C21" s="340"/>
      <c r="D21" s="340"/>
      <c r="E21" s="340"/>
      <c r="F21" s="341"/>
      <c r="G21" s="224"/>
      <c r="H21" s="225"/>
      <c r="I21" s="225"/>
      <c r="J21" s="225"/>
      <c r="K21" s="225"/>
      <c r="L21" s="225"/>
      <c r="M21" s="342"/>
      <c r="N21" s="342"/>
      <c r="O21" s="342"/>
      <c r="P21" s="343" t="s">
        <v>34</v>
      </c>
      <c r="Q21" s="344"/>
      <c r="R21" s="344"/>
      <c r="S21" s="345"/>
      <c r="T21" s="346"/>
      <c r="U21" s="347"/>
      <c r="V21" s="347"/>
      <c r="W21" s="347"/>
      <c r="X21" s="347"/>
      <c r="Y21" s="347"/>
      <c r="Z21" s="347"/>
      <c r="AA21" s="348"/>
      <c r="AB21" s="349"/>
      <c r="AC21" s="347"/>
      <c r="AD21" s="347"/>
      <c r="AE21" s="347"/>
      <c r="AF21" s="347"/>
      <c r="AG21" s="347"/>
      <c r="AH21" s="348"/>
      <c r="AI21" s="349"/>
      <c r="AJ21" s="347"/>
      <c r="AK21" s="347"/>
      <c r="AL21" s="347"/>
      <c r="AM21" s="347"/>
      <c r="AN21" s="347"/>
      <c r="AO21" s="348"/>
      <c r="AP21" s="349"/>
      <c r="AQ21" s="347"/>
      <c r="AR21" s="347"/>
      <c r="AS21" s="347"/>
      <c r="AT21" s="347"/>
      <c r="AU21" s="347"/>
      <c r="AV21" s="348"/>
      <c r="AW21" s="349"/>
      <c r="AX21" s="347"/>
      <c r="AY21" s="347"/>
      <c r="AZ21" s="350"/>
      <c r="BA21" s="350"/>
      <c r="BB21" s="351"/>
      <c r="BC21" s="351"/>
      <c r="BD21" s="230"/>
      <c r="BE21" s="230"/>
      <c r="BF21" s="230"/>
      <c r="BG21" s="230"/>
      <c r="BH21" s="230"/>
    </row>
    <row r="22" customFormat="false" ht="20.25" hidden="false" customHeight="true" outlineLevel="0" collapsed="false">
      <c r="B22" s="352" t="n">
        <v>1</v>
      </c>
      <c r="C22" s="340"/>
      <c r="D22" s="340"/>
      <c r="E22" s="340"/>
      <c r="F22" s="353" t="n">
        <f aca="false">C21</f>
        <v>0</v>
      </c>
      <c r="G22" s="231"/>
      <c r="H22" s="225"/>
      <c r="I22" s="225"/>
      <c r="J22" s="225"/>
      <c r="K22" s="225"/>
      <c r="L22" s="225"/>
      <c r="M22" s="342"/>
      <c r="N22" s="342"/>
      <c r="O22" s="342"/>
      <c r="P22" s="354" t="s">
        <v>202</v>
      </c>
      <c r="Q22" s="355"/>
      <c r="R22" s="355"/>
      <c r="S22" s="356"/>
      <c r="T22" s="357"/>
      <c r="U22" s="233" t="str">
        <f aca="false">IF(U21="","",VLOOKUP(U21,'シフト記号表（勤務時間帯） (4)'!$D$6:$X$47,21,FALSE()))</f>
        <v/>
      </c>
      <c r="V22" s="234" t="str">
        <f aca="false">IF(V21="","",VLOOKUP(V21,'シフト記号表（勤務時間帯） (4)'!$D$6:$X$47,21,FALSE()))</f>
        <v/>
      </c>
      <c r="W22" s="234" t="str">
        <f aca="false">IF(W21="","",VLOOKUP(W21,'シフト記号表（勤務時間帯） (4)'!$D$6:$X$47,21,FALSE()))</f>
        <v/>
      </c>
      <c r="X22" s="234" t="str">
        <f aca="false">IF(X21="","",VLOOKUP(X21,'シフト記号表（勤務時間帯） (4)'!$D$6:$X$47,21,FALSE()))</f>
        <v/>
      </c>
      <c r="Y22" s="234" t="str">
        <f aca="false">IF(Y21="","",VLOOKUP(Y21,'シフト記号表（勤務時間帯） (4)'!$D$6:$X$47,21,FALSE()))</f>
        <v/>
      </c>
      <c r="Z22" s="234" t="str">
        <f aca="false">IF(Z21="","",VLOOKUP(Z21,'シフト記号表（勤務時間帯） (4)'!$D$6:$X$47,21,FALSE()))</f>
        <v/>
      </c>
      <c r="AA22" s="235" t="str">
        <f aca="false">IF(AA21="","",VLOOKUP(AA21,'シフト記号表（勤務時間帯） (4)'!$D$6:$X$47,21,FALSE()))</f>
        <v/>
      </c>
      <c r="AB22" s="233" t="str">
        <f aca="false">IF(AB21="","",VLOOKUP(AB21,'シフト記号表（勤務時間帯） (4)'!$D$6:$X$47,21,FALSE()))</f>
        <v/>
      </c>
      <c r="AC22" s="234" t="str">
        <f aca="false">IF(AC21="","",VLOOKUP(AC21,'シフト記号表（勤務時間帯） (4)'!$D$6:$X$47,21,FALSE()))</f>
        <v/>
      </c>
      <c r="AD22" s="234" t="str">
        <f aca="false">IF(AD21="","",VLOOKUP(AD21,'シフト記号表（勤務時間帯） (4)'!$D$6:$X$47,21,FALSE()))</f>
        <v/>
      </c>
      <c r="AE22" s="234" t="str">
        <f aca="false">IF(AE21="","",VLOOKUP(AE21,'シフト記号表（勤務時間帯） (4)'!$D$6:$X$47,21,FALSE()))</f>
        <v/>
      </c>
      <c r="AF22" s="234" t="str">
        <f aca="false">IF(AF21="","",VLOOKUP(AF21,'シフト記号表（勤務時間帯） (4)'!$D$6:$X$47,21,FALSE()))</f>
        <v/>
      </c>
      <c r="AG22" s="234" t="str">
        <f aca="false">IF(AG21="","",VLOOKUP(AG21,'シフト記号表（勤務時間帯） (4)'!$D$6:$X$47,21,FALSE()))</f>
        <v/>
      </c>
      <c r="AH22" s="235" t="str">
        <f aca="false">IF(AH21="","",VLOOKUP(AH21,'シフト記号表（勤務時間帯） (4)'!$D$6:$X$47,21,FALSE()))</f>
        <v/>
      </c>
      <c r="AI22" s="233" t="str">
        <f aca="false">IF(AI21="","",VLOOKUP(AI21,'シフト記号表（勤務時間帯） (4)'!$D$6:$X$47,21,FALSE()))</f>
        <v/>
      </c>
      <c r="AJ22" s="234" t="str">
        <f aca="false">IF(AJ21="","",VLOOKUP(AJ21,'シフト記号表（勤務時間帯） (4)'!$D$6:$X$47,21,FALSE()))</f>
        <v/>
      </c>
      <c r="AK22" s="234" t="str">
        <f aca="false">IF(AK21="","",VLOOKUP(AK21,'シフト記号表（勤務時間帯） (4)'!$D$6:$X$47,21,FALSE()))</f>
        <v/>
      </c>
      <c r="AL22" s="234" t="str">
        <f aca="false">IF(AL21="","",VLOOKUP(AL21,'シフト記号表（勤務時間帯） (4)'!$D$6:$X$47,21,FALSE()))</f>
        <v/>
      </c>
      <c r="AM22" s="234" t="str">
        <f aca="false">IF(AM21="","",VLOOKUP(AM21,'シフト記号表（勤務時間帯） (4)'!$D$6:$X$47,21,FALSE()))</f>
        <v/>
      </c>
      <c r="AN22" s="234" t="str">
        <f aca="false">IF(AN21="","",VLOOKUP(AN21,'シフト記号表（勤務時間帯） (4)'!$D$6:$X$47,21,FALSE()))</f>
        <v/>
      </c>
      <c r="AO22" s="235" t="str">
        <f aca="false">IF(AO21="","",VLOOKUP(AO21,'シフト記号表（勤務時間帯） (4)'!$D$6:$X$47,21,FALSE()))</f>
        <v/>
      </c>
      <c r="AP22" s="233" t="str">
        <f aca="false">IF(AP21="","",VLOOKUP(AP21,'シフト記号表（勤務時間帯） (4)'!$D$6:$X$47,21,FALSE()))</f>
        <v/>
      </c>
      <c r="AQ22" s="234" t="str">
        <f aca="false">IF(AQ21="","",VLOOKUP(AQ21,'シフト記号表（勤務時間帯） (4)'!$D$6:$X$47,21,FALSE()))</f>
        <v/>
      </c>
      <c r="AR22" s="234" t="str">
        <f aca="false">IF(AR21="","",VLOOKUP(AR21,'シフト記号表（勤務時間帯） (4)'!$D$6:$X$47,21,FALSE()))</f>
        <v/>
      </c>
      <c r="AS22" s="234" t="str">
        <f aca="false">IF(AS21="","",VLOOKUP(AS21,'シフト記号表（勤務時間帯） (4)'!$D$6:$X$47,21,FALSE()))</f>
        <v/>
      </c>
      <c r="AT22" s="234" t="str">
        <f aca="false">IF(AT21="","",VLOOKUP(AT21,'シフト記号表（勤務時間帯） (4)'!$D$6:$X$47,21,FALSE()))</f>
        <v/>
      </c>
      <c r="AU22" s="234" t="str">
        <f aca="false">IF(AU21="","",VLOOKUP(AU21,'シフト記号表（勤務時間帯） (4)'!$D$6:$X$47,21,FALSE()))</f>
        <v/>
      </c>
      <c r="AV22" s="235" t="str">
        <f aca="false">IF(AV21="","",VLOOKUP(AV21,'シフト記号表（勤務時間帯） (4)'!$D$6:$X$47,21,FALSE()))</f>
        <v/>
      </c>
      <c r="AW22" s="233" t="str">
        <f aca="false">IF(AW21="","",VLOOKUP(AW21,'シフト記号表（勤務時間帯） (4)'!$D$6:$X$47,21,FALSE()))</f>
        <v/>
      </c>
      <c r="AX22" s="234" t="str">
        <f aca="false">IF(AX21="","",VLOOKUP(AX21,'シフト記号表（勤務時間帯） (4)'!$D$6:$X$47,21,FALSE()))</f>
        <v/>
      </c>
      <c r="AY22" s="234" t="str">
        <f aca="false">IF(AY21="","",VLOOKUP(AY21,'シフト記号表（勤務時間帯） (4)'!$D$6:$X$47,21,FALSE()))</f>
        <v/>
      </c>
      <c r="AZ22" s="99" t="n">
        <f aca="false">IF($BC$3="４週",SUM(U22:AV22),IF($BC$3="暦月",SUM(U22:AY22),""))</f>
        <v>0</v>
      </c>
      <c r="BA22" s="99"/>
      <c r="BB22" s="100" t="n">
        <f aca="false">IF($BC$3="４週",AZ22/4,IF($BC$3="暦月",(AZ22/($BC$8/7)),""))</f>
        <v>0</v>
      </c>
      <c r="BC22" s="100"/>
      <c r="BD22" s="230"/>
      <c r="BE22" s="230"/>
      <c r="BF22" s="230"/>
      <c r="BG22" s="230"/>
      <c r="BH22" s="230"/>
    </row>
    <row r="23" customFormat="false" ht="20.25" hidden="false" customHeight="true" outlineLevel="0" collapsed="false">
      <c r="B23" s="358"/>
      <c r="C23" s="340"/>
      <c r="D23" s="340"/>
      <c r="E23" s="340"/>
      <c r="F23" s="359"/>
      <c r="G23" s="360" t="n">
        <f aca="false">C21</f>
        <v>0</v>
      </c>
      <c r="H23" s="225"/>
      <c r="I23" s="225"/>
      <c r="J23" s="225"/>
      <c r="K23" s="225"/>
      <c r="L23" s="225"/>
      <c r="M23" s="342"/>
      <c r="N23" s="342"/>
      <c r="O23" s="342"/>
      <c r="P23" s="361" t="s">
        <v>203</v>
      </c>
      <c r="Q23" s="362"/>
      <c r="R23" s="362"/>
      <c r="S23" s="363"/>
      <c r="T23" s="364"/>
      <c r="U23" s="96" t="str">
        <f aca="false">IF(U21="","",VLOOKUP(U21,'シフト記号表（勤務時間帯） (4)'!$D$6:$Z$47,23,FALSE()))</f>
        <v/>
      </c>
      <c r="V23" s="97" t="str">
        <f aca="false">IF(V21="","",VLOOKUP(V21,'シフト記号表（勤務時間帯） (4)'!$D$6:$Z$47,23,FALSE()))</f>
        <v/>
      </c>
      <c r="W23" s="97" t="str">
        <f aca="false">IF(W21="","",VLOOKUP(W21,'シフト記号表（勤務時間帯） (4)'!$D$6:$Z$47,23,FALSE()))</f>
        <v/>
      </c>
      <c r="X23" s="97" t="str">
        <f aca="false">IF(X21="","",VLOOKUP(X21,'シフト記号表（勤務時間帯） (4)'!$D$6:$Z$47,23,FALSE()))</f>
        <v/>
      </c>
      <c r="Y23" s="97" t="str">
        <f aca="false">IF(Y21="","",VLOOKUP(Y21,'シフト記号表（勤務時間帯） (4)'!$D$6:$Z$47,23,FALSE()))</f>
        <v/>
      </c>
      <c r="Z23" s="97" t="str">
        <f aca="false">IF(Z21="","",VLOOKUP(Z21,'シフト記号表（勤務時間帯） (4)'!$D$6:$Z$47,23,FALSE()))</f>
        <v/>
      </c>
      <c r="AA23" s="98" t="str">
        <f aca="false">IF(AA21="","",VLOOKUP(AA21,'シフト記号表（勤務時間帯） (4)'!$D$6:$Z$47,23,FALSE()))</f>
        <v/>
      </c>
      <c r="AB23" s="96" t="str">
        <f aca="false">IF(AB21="","",VLOOKUP(AB21,'シフト記号表（勤務時間帯） (4)'!$D$6:$Z$47,23,FALSE()))</f>
        <v/>
      </c>
      <c r="AC23" s="97" t="str">
        <f aca="false">IF(AC21="","",VLOOKUP(AC21,'シフト記号表（勤務時間帯） (4)'!$D$6:$Z$47,23,FALSE()))</f>
        <v/>
      </c>
      <c r="AD23" s="97" t="str">
        <f aca="false">IF(AD21="","",VLOOKUP(AD21,'シフト記号表（勤務時間帯） (4)'!$D$6:$Z$47,23,FALSE()))</f>
        <v/>
      </c>
      <c r="AE23" s="97" t="str">
        <f aca="false">IF(AE21="","",VLOOKUP(AE21,'シフト記号表（勤務時間帯） (4)'!$D$6:$Z$47,23,FALSE()))</f>
        <v/>
      </c>
      <c r="AF23" s="97" t="str">
        <f aca="false">IF(AF21="","",VLOOKUP(AF21,'シフト記号表（勤務時間帯） (4)'!$D$6:$Z$47,23,FALSE()))</f>
        <v/>
      </c>
      <c r="AG23" s="97" t="str">
        <f aca="false">IF(AG21="","",VLOOKUP(AG21,'シフト記号表（勤務時間帯） (4)'!$D$6:$Z$47,23,FALSE()))</f>
        <v/>
      </c>
      <c r="AH23" s="98" t="str">
        <f aca="false">IF(AH21="","",VLOOKUP(AH21,'シフト記号表（勤務時間帯） (4)'!$D$6:$Z$47,23,FALSE()))</f>
        <v/>
      </c>
      <c r="AI23" s="96" t="str">
        <f aca="false">IF(AI21="","",VLOOKUP(AI21,'シフト記号表（勤務時間帯） (4)'!$D$6:$Z$47,23,FALSE()))</f>
        <v/>
      </c>
      <c r="AJ23" s="97" t="str">
        <f aca="false">IF(AJ21="","",VLOOKUP(AJ21,'シフト記号表（勤務時間帯） (4)'!$D$6:$Z$47,23,FALSE()))</f>
        <v/>
      </c>
      <c r="AK23" s="97" t="str">
        <f aca="false">IF(AK21="","",VLOOKUP(AK21,'シフト記号表（勤務時間帯） (4)'!$D$6:$Z$47,23,FALSE()))</f>
        <v/>
      </c>
      <c r="AL23" s="97" t="str">
        <f aca="false">IF(AL21="","",VLOOKUP(AL21,'シフト記号表（勤務時間帯） (4)'!$D$6:$Z$47,23,FALSE()))</f>
        <v/>
      </c>
      <c r="AM23" s="97" t="str">
        <f aca="false">IF(AM21="","",VLOOKUP(AM21,'シフト記号表（勤務時間帯） (4)'!$D$6:$Z$47,23,FALSE()))</f>
        <v/>
      </c>
      <c r="AN23" s="97" t="str">
        <f aca="false">IF(AN21="","",VLOOKUP(AN21,'シフト記号表（勤務時間帯） (4)'!$D$6:$Z$47,23,FALSE()))</f>
        <v/>
      </c>
      <c r="AO23" s="98" t="str">
        <f aca="false">IF(AO21="","",VLOOKUP(AO21,'シフト記号表（勤務時間帯） (4)'!$D$6:$Z$47,23,FALSE()))</f>
        <v/>
      </c>
      <c r="AP23" s="96" t="str">
        <f aca="false">IF(AP21="","",VLOOKUP(AP21,'シフト記号表（勤務時間帯） (4)'!$D$6:$Z$47,23,FALSE()))</f>
        <v/>
      </c>
      <c r="AQ23" s="97" t="str">
        <f aca="false">IF(AQ21="","",VLOOKUP(AQ21,'シフト記号表（勤務時間帯） (4)'!$D$6:$Z$47,23,FALSE()))</f>
        <v/>
      </c>
      <c r="AR23" s="97" t="str">
        <f aca="false">IF(AR21="","",VLOOKUP(AR21,'シフト記号表（勤務時間帯） (4)'!$D$6:$Z$47,23,FALSE()))</f>
        <v/>
      </c>
      <c r="AS23" s="97" t="str">
        <f aca="false">IF(AS21="","",VLOOKUP(AS21,'シフト記号表（勤務時間帯） (4)'!$D$6:$Z$47,23,FALSE()))</f>
        <v/>
      </c>
      <c r="AT23" s="97" t="str">
        <f aca="false">IF(AT21="","",VLOOKUP(AT21,'シフト記号表（勤務時間帯） (4)'!$D$6:$Z$47,23,FALSE()))</f>
        <v/>
      </c>
      <c r="AU23" s="97" t="str">
        <f aca="false">IF(AU21="","",VLOOKUP(AU21,'シフト記号表（勤務時間帯） (4)'!$D$6:$Z$47,23,FALSE()))</f>
        <v/>
      </c>
      <c r="AV23" s="98" t="str">
        <f aca="false">IF(AV21="","",VLOOKUP(AV21,'シフト記号表（勤務時間帯） (4)'!$D$6:$Z$47,23,FALSE()))</f>
        <v/>
      </c>
      <c r="AW23" s="96" t="str">
        <f aca="false">IF(AW21="","",VLOOKUP(AW21,'シフト記号表（勤務時間帯） (4)'!$D$6:$Z$47,23,FALSE()))</f>
        <v/>
      </c>
      <c r="AX23" s="97" t="str">
        <f aca="false">IF(AX21="","",VLOOKUP(AX21,'シフト記号表（勤務時間帯） (4)'!$D$6:$Z$47,23,FALSE()))</f>
        <v/>
      </c>
      <c r="AY23" s="97" t="str">
        <f aca="false">IF(AY21="","",VLOOKUP(AY21,'シフト記号表（勤務時間帯） (4)'!$D$6:$Z$47,23,FALSE()))</f>
        <v/>
      </c>
      <c r="AZ23" s="365" t="n">
        <f aca="false">IF($BC$3="４週",SUM(U23:AV23),IF($BC$3="暦月",SUM(U23:AY23),""))</f>
        <v>0</v>
      </c>
      <c r="BA23" s="365"/>
      <c r="BB23" s="366" t="n">
        <f aca="false">IF($BC$3="４週",AZ23/4,IF($BC$3="暦月",(AZ23/($BC$8/7)),""))</f>
        <v>0</v>
      </c>
      <c r="BC23" s="366"/>
      <c r="BD23" s="230"/>
      <c r="BE23" s="230"/>
      <c r="BF23" s="230"/>
      <c r="BG23" s="230"/>
      <c r="BH23" s="230"/>
    </row>
    <row r="24" customFormat="false" ht="20.25" hidden="false" customHeight="true" outlineLevel="0" collapsed="false">
      <c r="B24" s="367"/>
      <c r="C24" s="250"/>
      <c r="D24" s="250"/>
      <c r="E24" s="250"/>
      <c r="F24" s="368"/>
      <c r="G24" s="369"/>
      <c r="H24" s="244"/>
      <c r="I24" s="244"/>
      <c r="J24" s="244"/>
      <c r="K24" s="244"/>
      <c r="L24" s="244"/>
      <c r="M24" s="370"/>
      <c r="N24" s="370"/>
      <c r="O24" s="370"/>
      <c r="P24" s="371" t="s">
        <v>34</v>
      </c>
      <c r="Q24" s="372"/>
      <c r="R24" s="372"/>
      <c r="S24" s="373"/>
      <c r="T24" s="374"/>
      <c r="U24" s="375"/>
      <c r="V24" s="376"/>
      <c r="W24" s="376"/>
      <c r="X24" s="376"/>
      <c r="Y24" s="376"/>
      <c r="Z24" s="376"/>
      <c r="AA24" s="377"/>
      <c r="AB24" s="375"/>
      <c r="AC24" s="376"/>
      <c r="AD24" s="376"/>
      <c r="AE24" s="376"/>
      <c r="AF24" s="376"/>
      <c r="AG24" s="376"/>
      <c r="AH24" s="377"/>
      <c r="AI24" s="375"/>
      <c r="AJ24" s="376"/>
      <c r="AK24" s="376"/>
      <c r="AL24" s="376"/>
      <c r="AM24" s="376"/>
      <c r="AN24" s="376"/>
      <c r="AO24" s="377"/>
      <c r="AP24" s="375"/>
      <c r="AQ24" s="376"/>
      <c r="AR24" s="376"/>
      <c r="AS24" s="376"/>
      <c r="AT24" s="376"/>
      <c r="AU24" s="376"/>
      <c r="AV24" s="377"/>
      <c r="AW24" s="375"/>
      <c r="AX24" s="376"/>
      <c r="AY24" s="376"/>
      <c r="AZ24" s="378"/>
      <c r="BA24" s="378"/>
      <c r="BB24" s="379"/>
      <c r="BC24" s="379"/>
      <c r="BD24" s="249"/>
      <c r="BE24" s="249"/>
      <c r="BF24" s="249"/>
      <c r="BG24" s="249"/>
      <c r="BH24" s="249"/>
    </row>
    <row r="25" customFormat="false" ht="20.25" hidden="false" customHeight="true" outlineLevel="0" collapsed="false">
      <c r="B25" s="352" t="n">
        <f aca="false">B22+1</f>
        <v>2</v>
      </c>
      <c r="C25" s="250"/>
      <c r="D25" s="250"/>
      <c r="E25" s="250"/>
      <c r="F25" s="353" t="n">
        <f aca="false">C24</f>
        <v>0</v>
      </c>
      <c r="G25" s="231"/>
      <c r="H25" s="244"/>
      <c r="I25" s="244"/>
      <c r="J25" s="244"/>
      <c r="K25" s="244"/>
      <c r="L25" s="244"/>
      <c r="M25" s="370"/>
      <c r="N25" s="370"/>
      <c r="O25" s="370"/>
      <c r="P25" s="354" t="s">
        <v>202</v>
      </c>
      <c r="Q25" s="355"/>
      <c r="R25" s="355"/>
      <c r="S25" s="356"/>
      <c r="T25" s="357"/>
      <c r="U25" s="233" t="str">
        <f aca="false">IF(U24="","",VLOOKUP(U24,'シフト記号表（勤務時間帯） (4)'!$D$6:$X$47,21,FALSE()))</f>
        <v/>
      </c>
      <c r="V25" s="234" t="str">
        <f aca="false">IF(V24="","",VLOOKUP(V24,'シフト記号表（勤務時間帯） (4)'!$D$6:$X$47,21,FALSE()))</f>
        <v/>
      </c>
      <c r="W25" s="234" t="str">
        <f aca="false">IF(W24="","",VLOOKUP(W24,'シフト記号表（勤務時間帯） (4)'!$D$6:$X$47,21,FALSE()))</f>
        <v/>
      </c>
      <c r="X25" s="234" t="str">
        <f aca="false">IF(X24="","",VLOOKUP(X24,'シフト記号表（勤務時間帯） (4)'!$D$6:$X$47,21,FALSE()))</f>
        <v/>
      </c>
      <c r="Y25" s="234" t="str">
        <f aca="false">IF(Y24="","",VLOOKUP(Y24,'シフト記号表（勤務時間帯） (4)'!$D$6:$X$47,21,FALSE()))</f>
        <v/>
      </c>
      <c r="Z25" s="234" t="str">
        <f aca="false">IF(Z24="","",VLOOKUP(Z24,'シフト記号表（勤務時間帯） (4)'!$D$6:$X$47,21,FALSE()))</f>
        <v/>
      </c>
      <c r="AA25" s="235" t="str">
        <f aca="false">IF(AA24="","",VLOOKUP(AA24,'シフト記号表（勤務時間帯） (4)'!$D$6:$X$47,21,FALSE()))</f>
        <v/>
      </c>
      <c r="AB25" s="233" t="str">
        <f aca="false">IF(AB24="","",VLOOKUP(AB24,'シフト記号表（勤務時間帯） (4)'!$D$6:$X$47,21,FALSE()))</f>
        <v/>
      </c>
      <c r="AC25" s="234" t="str">
        <f aca="false">IF(AC24="","",VLOOKUP(AC24,'シフト記号表（勤務時間帯） (4)'!$D$6:$X$47,21,FALSE()))</f>
        <v/>
      </c>
      <c r="AD25" s="234" t="str">
        <f aca="false">IF(AD24="","",VLOOKUP(AD24,'シフト記号表（勤務時間帯） (4)'!$D$6:$X$47,21,FALSE()))</f>
        <v/>
      </c>
      <c r="AE25" s="234" t="str">
        <f aca="false">IF(AE24="","",VLOOKUP(AE24,'シフト記号表（勤務時間帯） (4)'!$D$6:$X$47,21,FALSE()))</f>
        <v/>
      </c>
      <c r="AF25" s="234" t="str">
        <f aca="false">IF(AF24="","",VLOOKUP(AF24,'シフト記号表（勤務時間帯） (4)'!$D$6:$X$47,21,FALSE()))</f>
        <v/>
      </c>
      <c r="AG25" s="234" t="str">
        <f aca="false">IF(AG24="","",VLOOKUP(AG24,'シフト記号表（勤務時間帯） (4)'!$D$6:$X$47,21,FALSE()))</f>
        <v/>
      </c>
      <c r="AH25" s="235" t="str">
        <f aca="false">IF(AH24="","",VLOOKUP(AH24,'シフト記号表（勤務時間帯） (4)'!$D$6:$X$47,21,FALSE()))</f>
        <v/>
      </c>
      <c r="AI25" s="233" t="str">
        <f aca="false">IF(AI24="","",VLOOKUP(AI24,'シフト記号表（勤務時間帯） (4)'!$D$6:$X$47,21,FALSE()))</f>
        <v/>
      </c>
      <c r="AJ25" s="234" t="str">
        <f aca="false">IF(AJ24="","",VLOOKUP(AJ24,'シフト記号表（勤務時間帯） (4)'!$D$6:$X$47,21,FALSE()))</f>
        <v/>
      </c>
      <c r="AK25" s="234" t="str">
        <f aca="false">IF(AK24="","",VLOOKUP(AK24,'シフト記号表（勤務時間帯） (4)'!$D$6:$X$47,21,FALSE()))</f>
        <v/>
      </c>
      <c r="AL25" s="234" t="str">
        <f aca="false">IF(AL24="","",VLOOKUP(AL24,'シフト記号表（勤務時間帯） (4)'!$D$6:$X$47,21,FALSE()))</f>
        <v/>
      </c>
      <c r="AM25" s="234" t="str">
        <f aca="false">IF(AM24="","",VLOOKUP(AM24,'シフト記号表（勤務時間帯） (4)'!$D$6:$X$47,21,FALSE()))</f>
        <v/>
      </c>
      <c r="AN25" s="234" t="str">
        <f aca="false">IF(AN24="","",VLOOKUP(AN24,'シフト記号表（勤務時間帯） (4)'!$D$6:$X$47,21,FALSE()))</f>
        <v/>
      </c>
      <c r="AO25" s="235" t="str">
        <f aca="false">IF(AO24="","",VLOOKUP(AO24,'シフト記号表（勤務時間帯） (4)'!$D$6:$X$47,21,FALSE()))</f>
        <v/>
      </c>
      <c r="AP25" s="233" t="str">
        <f aca="false">IF(AP24="","",VLOOKUP(AP24,'シフト記号表（勤務時間帯） (4)'!$D$6:$X$47,21,FALSE()))</f>
        <v/>
      </c>
      <c r="AQ25" s="234" t="str">
        <f aca="false">IF(AQ24="","",VLOOKUP(AQ24,'シフト記号表（勤務時間帯） (4)'!$D$6:$X$47,21,FALSE()))</f>
        <v/>
      </c>
      <c r="AR25" s="234" t="str">
        <f aca="false">IF(AR24="","",VLOOKUP(AR24,'シフト記号表（勤務時間帯） (4)'!$D$6:$X$47,21,FALSE()))</f>
        <v/>
      </c>
      <c r="AS25" s="234" t="str">
        <f aca="false">IF(AS24="","",VLOOKUP(AS24,'シフト記号表（勤務時間帯） (4)'!$D$6:$X$47,21,FALSE()))</f>
        <v/>
      </c>
      <c r="AT25" s="234" t="str">
        <f aca="false">IF(AT24="","",VLOOKUP(AT24,'シフト記号表（勤務時間帯） (4)'!$D$6:$X$47,21,FALSE()))</f>
        <v/>
      </c>
      <c r="AU25" s="234" t="str">
        <f aca="false">IF(AU24="","",VLOOKUP(AU24,'シフト記号表（勤務時間帯） (4)'!$D$6:$X$47,21,FALSE()))</f>
        <v/>
      </c>
      <c r="AV25" s="235" t="str">
        <f aca="false">IF(AV24="","",VLOOKUP(AV24,'シフト記号表（勤務時間帯） (4)'!$D$6:$X$47,21,FALSE()))</f>
        <v/>
      </c>
      <c r="AW25" s="233" t="str">
        <f aca="false">IF(AW24="","",VLOOKUP(AW24,'シフト記号表（勤務時間帯） (4)'!$D$6:$X$47,21,FALSE()))</f>
        <v/>
      </c>
      <c r="AX25" s="234" t="str">
        <f aca="false">IF(AX24="","",VLOOKUP(AX24,'シフト記号表（勤務時間帯） (4)'!$D$6:$X$47,21,FALSE()))</f>
        <v/>
      </c>
      <c r="AY25" s="234" t="str">
        <f aca="false">IF(AY24="","",VLOOKUP(AY24,'シフト記号表（勤務時間帯） (4)'!$D$6:$X$47,21,FALSE()))</f>
        <v/>
      </c>
      <c r="AZ25" s="99" t="n">
        <f aca="false">IF($BC$3="４週",SUM(U25:AV25),IF($BC$3="暦月",SUM(U25:AY25),""))</f>
        <v>0</v>
      </c>
      <c r="BA25" s="99"/>
      <c r="BB25" s="100" t="n">
        <f aca="false">IF($BC$3="４週",AZ25/4,IF($BC$3="暦月",(AZ25/($BC$8/7)),""))</f>
        <v>0</v>
      </c>
      <c r="BC25" s="100"/>
      <c r="BD25" s="249"/>
      <c r="BE25" s="249"/>
      <c r="BF25" s="249"/>
      <c r="BG25" s="249"/>
      <c r="BH25" s="249"/>
    </row>
    <row r="26" customFormat="false" ht="20.25" hidden="false" customHeight="true" outlineLevel="0" collapsed="false">
      <c r="B26" s="358"/>
      <c r="C26" s="250"/>
      <c r="D26" s="250"/>
      <c r="E26" s="250"/>
      <c r="F26" s="359"/>
      <c r="G26" s="360" t="n">
        <f aca="false">C24</f>
        <v>0</v>
      </c>
      <c r="H26" s="244"/>
      <c r="I26" s="244"/>
      <c r="J26" s="244"/>
      <c r="K26" s="244"/>
      <c r="L26" s="244"/>
      <c r="M26" s="370"/>
      <c r="N26" s="370"/>
      <c r="O26" s="370"/>
      <c r="P26" s="361" t="s">
        <v>203</v>
      </c>
      <c r="Q26" s="362"/>
      <c r="R26" s="362"/>
      <c r="S26" s="363"/>
      <c r="T26" s="364"/>
      <c r="U26" s="96" t="str">
        <f aca="false">IF(U24="","",VLOOKUP(U24,'シフト記号表（勤務時間帯） (4)'!$D$6:$Z$47,23,FALSE()))</f>
        <v/>
      </c>
      <c r="V26" s="97" t="str">
        <f aca="false">IF(V24="","",VLOOKUP(V24,'シフト記号表（勤務時間帯） (4)'!$D$6:$Z$47,23,FALSE()))</f>
        <v/>
      </c>
      <c r="W26" s="97" t="str">
        <f aca="false">IF(W24="","",VLOOKUP(W24,'シフト記号表（勤務時間帯） (4)'!$D$6:$Z$47,23,FALSE()))</f>
        <v/>
      </c>
      <c r="X26" s="97" t="str">
        <f aca="false">IF(X24="","",VLOOKUP(X24,'シフト記号表（勤務時間帯） (4)'!$D$6:$Z$47,23,FALSE()))</f>
        <v/>
      </c>
      <c r="Y26" s="97" t="str">
        <f aca="false">IF(Y24="","",VLOOKUP(Y24,'シフト記号表（勤務時間帯） (4)'!$D$6:$Z$47,23,FALSE()))</f>
        <v/>
      </c>
      <c r="Z26" s="97" t="str">
        <f aca="false">IF(Z24="","",VLOOKUP(Z24,'シフト記号表（勤務時間帯） (4)'!$D$6:$Z$47,23,FALSE()))</f>
        <v/>
      </c>
      <c r="AA26" s="98" t="str">
        <f aca="false">IF(AA24="","",VLOOKUP(AA24,'シフト記号表（勤務時間帯） (4)'!$D$6:$Z$47,23,FALSE()))</f>
        <v/>
      </c>
      <c r="AB26" s="96" t="str">
        <f aca="false">IF(AB24="","",VLOOKUP(AB24,'シフト記号表（勤務時間帯） (4)'!$D$6:$Z$47,23,FALSE()))</f>
        <v/>
      </c>
      <c r="AC26" s="97" t="str">
        <f aca="false">IF(AC24="","",VLOOKUP(AC24,'シフト記号表（勤務時間帯） (4)'!$D$6:$Z$47,23,FALSE()))</f>
        <v/>
      </c>
      <c r="AD26" s="97" t="str">
        <f aca="false">IF(AD24="","",VLOOKUP(AD24,'シフト記号表（勤務時間帯） (4)'!$D$6:$Z$47,23,FALSE()))</f>
        <v/>
      </c>
      <c r="AE26" s="97" t="str">
        <f aca="false">IF(AE24="","",VLOOKUP(AE24,'シフト記号表（勤務時間帯） (4)'!$D$6:$Z$47,23,FALSE()))</f>
        <v/>
      </c>
      <c r="AF26" s="97" t="str">
        <f aca="false">IF(AF24="","",VLOOKUP(AF24,'シフト記号表（勤務時間帯） (4)'!$D$6:$Z$47,23,FALSE()))</f>
        <v/>
      </c>
      <c r="AG26" s="97" t="str">
        <f aca="false">IF(AG24="","",VLOOKUP(AG24,'シフト記号表（勤務時間帯） (4)'!$D$6:$Z$47,23,FALSE()))</f>
        <v/>
      </c>
      <c r="AH26" s="98" t="str">
        <f aca="false">IF(AH24="","",VLOOKUP(AH24,'シフト記号表（勤務時間帯） (4)'!$D$6:$Z$47,23,FALSE()))</f>
        <v/>
      </c>
      <c r="AI26" s="96" t="str">
        <f aca="false">IF(AI24="","",VLOOKUP(AI24,'シフト記号表（勤務時間帯） (4)'!$D$6:$Z$47,23,FALSE()))</f>
        <v/>
      </c>
      <c r="AJ26" s="97" t="str">
        <f aca="false">IF(AJ24="","",VLOOKUP(AJ24,'シフト記号表（勤務時間帯） (4)'!$D$6:$Z$47,23,FALSE()))</f>
        <v/>
      </c>
      <c r="AK26" s="97" t="str">
        <f aca="false">IF(AK24="","",VLOOKUP(AK24,'シフト記号表（勤務時間帯） (4)'!$D$6:$Z$47,23,FALSE()))</f>
        <v/>
      </c>
      <c r="AL26" s="97" t="str">
        <f aca="false">IF(AL24="","",VLOOKUP(AL24,'シフト記号表（勤務時間帯） (4)'!$D$6:$Z$47,23,FALSE()))</f>
        <v/>
      </c>
      <c r="AM26" s="97" t="str">
        <f aca="false">IF(AM24="","",VLOOKUP(AM24,'シフト記号表（勤務時間帯） (4)'!$D$6:$Z$47,23,FALSE()))</f>
        <v/>
      </c>
      <c r="AN26" s="97" t="str">
        <f aca="false">IF(AN24="","",VLOOKUP(AN24,'シフト記号表（勤務時間帯） (4)'!$D$6:$Z$47,23,FALSE()))</f>
        <v/>
      </c>
      <c r="AO26" s="98" t="str">
        <f aca="false">IF(AO24="","",VLOOKUP(AO24,'シフト記号表（勤務時間帯） (4)'!$D$6:$Z$47,23,FALSE()))</f>
        <v/>
      </c>
      <c r="AP26" s="96" t="str">
        <f aca="false">IF(AP24="","",VLOOKUP(AP24,'シフト記号表（勤務時間帯） (4)'!$D$6:$Z$47,23,FALSE()))</f>
        <v/>
      </c>
      <c r="AQ26" s="97" t="str">
        <f aca="false">IF(AQ24="","",VLOOKUP(AQ24,'シフト記号表（勤務時間帯） (4)'!$D$6:$Z$47,23,FALSE()))</f>
        <v/>
      </c>
      <c r="AR26" s="97" t="str">
        <f aca="false">IF(AR24="","",VLOOKUP(AR24,'シフト記号表（勤務時間帯） (4)'!$D$6:$Z$47,23,FALSE()))</f>
        <v/>
      </c>
      <c r="AS26" s="97" t="str">
        <f aca="false">IF(AS24="","",VLOOKUP(AS24,'シフト記号表（勤務時間帯） (4)'!$D$6:$Z$47,23,FALSE()))</f>
        <v/>
      </c>
      <c r="AT26" s="97" t="str">
        <f aca="false">IF(AT24="","",VLOOKUP(AT24,'シフト記号表（勤務時間帯） (4)'!$D$6:$Z$47,23,FALSE()))</f>
        <v/>
      </c>
      <c r="AU26" s="97" t="str">
        <f aca="false">IF(AU24="","",VLOOKUP(AU24,'シフト記号表（勤務時間帯） (4)'!$D$6:$Z$47,23,FALSE()))</f>
        <v/>
      </c>
      <c r="AV26" s="98" t="str">
        <f aca="false">IF(AV24="","",VLOOKUP(AV24,'シフト記号表（勤務時間帯） (4)'!$D$6:$Z$47,23,FALSE()))</f>
        <v/>
      </c>
      <c r="AW26" s="96" t="str">
        <f aca="false">IF(AW24="","",VLOOKUP(AW24,'シフト記号表（勤務時間帯） (4)'!$D$6:$Z$47,23,FALSE()))</f>
        <v/>
      </c>
      <c r="AX26" s="97" t="str">
        <f aca="false">IF(AX24="","",VLOOKUP(AX24,'シフト記号表（勤務時間帯） (4)'!$D$6:$Z$47,23,FALSE()))</f>
        <v/>
      </c>
      <c r="AY26" s="97" t="str">
        <f aca="false">IF(AY24="","",VLOOKUP(AY24,'シフト記号表（勤務時間帯） (4)'!$D$6:$Z$47,23,FALSE()))</f>
        <v/>
      </c>
      <c r="AZ26" s="365" t="n">
        <f aca="false">IF($BC$3="４週",SUM(U26:AV26),IF($BC$3="暦月",SUM(U26:AY26),""))</f>
        <v>0</v>
      </c>
      <c r="BA26" s="365"/>
      <c r="BB26" s="366" t="n">
        <f aca="false">IF($BC$3="４週",AZ26/4,IF($BC$3="暦月",(AZ26/($BC$8/7)),""))</f>
        <v>0</v>
      </c>
      <c r="BC26" s="366"/>
      <c r="BD26" s="249"/>
      <c r="BE26" s="249"/>
      <c r="BF26" s="249"/>
      <c r="BG26" s="249"/>
      <c r="BH26" s="249"/>
    </row>
    <row r="27" customFormat="false" ht="20.25" hidden="false" customHeight="true" outlineLevel="0" collapsed="false">
      <c r="B27" s="367"/>
      <c r="C27" s="250"/>
      <c r="D27" s="250"/>
      <c r="E27" s="250"/>
      <c r="F27" s="353"/>
      <c r="G27" s="231"/>
      <c r="H27" s="380"/>
      <c r="I27" s="244"/>
      <c r="J27" s="244"/>
      <c r="K27" s="244"/>
      <c r="L27" s="244"/>
      <c r="M27" s="370"/>
      <c r="N27" s="370"/>
      <c r="O27" s="370"/>
      <c r="P27" s="371" t="s">
        <v>34</v>
      </c>
      <c r="Q27" s="372"/>
      <c r="R27" s="372"/>
      <c r="S27" s="373"/>
      <c r="T27" s="374"/>
      <c r="U27" s="375"/>
      <c r="V27" s="376"/>
      <c r="W27" s="376"/>
      <c r="X27" s="376"/>
      <c r="Y27" s="376"/>
      <c r="Z27" s="376"/>
      <c r="AA27" s="377"/>
      <c r="AB27" s="375"/>
      <c r="AC27" s="376"/>
      <c r="AD27" s="376"/>
      <c r="AE27" s="376"/>
      <c r="AF27" s="376"/>
      <c r="AG27" s="376"/>
      <c r="AH27" s="377"/>
      <c r="AI27" s="375"/>
      <c r="AJ27" s="376"/>
      <c r="AK27" s="376"/>
      <c r="AL27" s="376"/>
      <c r="AM27" s="376"/>
      <c r="AN27" s="376"/>
      <c r="AO27" s="377"/>
      <c r="AP27" s="375"/>
      <c r="AQ27" s="376"/>
      <c r="AR27" s="376"/>
      <c r="AS27" s="376"/>
      <c r="AT27" s="376"/>
      <c r="AU27" s="376"/>
      <c r="AV27" s="377"/>
      <c r="AW27" s="375"/>
      <c r="AX27" s="376"/>
      <c r="AY27" s="376"/>
      <c r="AZ27" s="378"/>
      <c r="BA27" s="378"/>
      <c r="BB27" s="379"/>
      <c r="BC27" s="379"/>
      <c r="BD27" s="249"/>
      <c r="BE27" s="249"/>
      <c r="BF27" s="249"/>
      <c r="BG27" s="249"/>
      <c r="BH27" s="249"/>
    </row>
    <row r="28" customFormat="false" ht="20.25" hidden="false" customHeight="true" outlineLevel="0" collapsed="false">
      <c r="B28" s="352" t="n">
        <f aca="false">B25+1</f>
        <v>3</v>
      </c>
      <c r="C28" s="250"/>
      <c r="D28" s="250"/>
      <c r="E28" s="250"/>
      <c r="F28" s="353" t="n">
        <f aca="false">C27</f>
        <v>0</v>
      </c>
      <c r="G28" s="231"/>
      <c r="H28" s="380"/>
      <c r="I28" s="244"/>
      <c r="J28" s="244"/>
      <c r="K28" s="244"/>
      <c r="L28" s="244"/>
      <c r="M28" s="370"/>
      <c r="N28" s="370"/>
      <c r="O28" s="370"/>
      <c r="P28" s="354" t="s">
        <v>202</v>
      </c>
      <c r="Q28" s="355"/>
      <c r="R28" s="355"/>
      <c r="S28" s="356"/>
      <c r="T28" s="357"/>
      <c r="U28" s="233" t="str">
        <f aca="false">IF(U27="","",VLOOKUP(U27,'シフト記号表（勤務時間帯） (4)'!$D$6:$X$47,21,FALSE()))</f>
        <v/>
      </c>
      <c r="V28" s="234" t="str">
        <f aca="false">IF(V27="","",VLOOKUP(V27,'シフト記号表（勤務時間帯） (4)'!$D$6:$X$47,21,FALSE()))</f>
        <v/>
      </c>
      <c r="W28" s="234" t="str">
        <f aca="false">IF(W27="","",VLOOKUP(W27,'シフト記号表（勤務時間帯） (4)'!$D$6:$X$47,21,FALSE()))</f>
        <v/>
      </c>
      <c r="X28" s="234" t="str">
        <f aca="false">IF(X27="","",VLOOKUP(X27,'シフト記号表（勤務時間帯） (4)'!$D$6:$X$47,21,FALSE()))</f>
        <v/>
      </c>
      <c r="Y28" s="234" t="str">
        <f aca="false">IF(Y27="","",VLOOKUP(Y27,'シフト記号表（勤務時間帯） (4)'!$D$6:$X$47,21,FALSE()))</f>
        <v/>
      </c>
      <c r="Z28" s="234" t="str">
        <f aca="false">IF(Z27="","",VLOOKUP(Z27,'シフト記号表（勤務時間帯） (4)'!$D$6:$X$47,21,FALSE()))</f>
        <v/>
      </c>
      <c r="AA28" s="235" t="str">
        <f aca="false">IF(AA27="","",VLOOKUP(AA27,'シフト記号表（勤務時間帯） (4)'!$D$6:$X$47,21,FALSE()))</f>
        <v/>
      </c>
      <c r="AB28" s="233" t="str">
        <f aca="false">IF(AB27="","",VLOOKUP(AB27,'シフト記号表（勤務時間帯） (4)'!$D$6:$X$47,21,FALSE()))</f>
        <v/>
      </c>
      <c r="AC28" s="234" t="str">
        <f aca="false">IF(AC27="","",VLOOKUP(AC27,'シフト記号表（勤務時間帯） (4)'!$D$6:$X$47,21,FALSE()))</f>
        <v/>
      </c>
      <c r="AD28" s="234" t="str">
        <f aca="false">IF(AD27="","",VLOOKUP(AD27,'シフト記号表（勤務時間帯） (4)'!$D$6:$X$47,21,FALSE()))</f>
        <v/>
      </c>
      <c r="AE28" s="234" t="str">
        <f aca="false">IF(AE27="","",VLOOKUP(AE27,'シフト記号表（勤務時間帯） (4)'!$D$6:$X$47,21,FALSE()))</f>
        <v/>
      </c>
      <c r="AF28" s="234" t="str">
        <f aca="false">IF(AF27="","",VLOOKUP(AF27,'シフト記号表（勤務時間帯） (4)'!$D$6:$X$47,21,FALSE()))</f>
        <v/>
      </c>
      <c r="AG28" s="234" t="str">
        <f aca="false">IF(AG27="","",VLOOKUP(AG27,'シフト記号表（勤務時間帯） (4)'!$D$6:$X$47,21,FALSE()))</f>
        <v/>
      </c>
      <c r="AH28" s="235" t="str">
        <f aca="false">IF(AH27="","",VLOOKUP(AH27,'シフト記号表（勤務時間帯） (4)'!$D$6:$X$47,21,FALSE()))</f>
        <v/>
      </c>
      <c r="AI28" s="233" t="str">
        <f aca="false">IF(AI27="","",VLOOKUP(AI27,'シフト記号表（勤務時間帯） (4)'!$D$6:$X$47,21,FALSE()))</f>
        <v/>
      </c>
      <c r="AJ28" s="234" t="str">
        <f aca="false">IF(AJ27="","",VLOOKUP(AJ27,'シフト記号表（勤務時間帯） (4)'!$D$6:$X$47,21,FALSE()))</f>
        <v/>
      </c>
      <c r="AK28" s="234" t="str">
        <f aca="false">IF(AK27="","",VLOOKUP(AK27,'シフト記号表（勤務時間帯） (4)'!$D$6:$X$47,21,FALSE()))</f>
        <v/>
      </c>
      <c r="AL28" s="234" t="str">
        <f aca="false">IF(AL27="","",VLOOKUP(AL27,'シフト記号表（勤務時間帯） (4)'!$D$6:$X$47,21,FALSE()))</f>
        <v/>
      </c>
      <c r="AM28" s="234" t="str">
        <f aca="false">IF(AM27="","",VLOOKUP(AM27,'シフト記号表（勤務時間帯） (4)'!$D$6:$X$47,21,FALSE()))</f>
        <v/>
      </c>
      <c r="AN28" s="234" t="str">
        <f aca="false">IF(AN27="","",VLOOKUP(AN27,'シフト記号表（勤務時間帯） (4)'!$D$6:$X$47,21,FALSE()))</f>
        <v/>
      </c>
      <c r="AO28" s="235" t="str">
        <f aca="false">IF(AO27="","",VLOOKUP(AO27,'シフト記号表（勤務時間帯） (4)'!$D$6:$X$47,21,FALSE()))</f>
        <v/>
      </c>
      <c r="AP28" s="233" t="str">
        <f aca="false">IF(AP27="","",VLOOKUP(AP27,'シフト記号表（勤務時間帯） (4)'!$D$6:$X$47,21,FALSE()))</f>
        <v/>
      </c>
      <c r="AQ28" s="234" t="str">
        <f aca="false">IF(AQ27="","",VLOOKUP(AQ27,'シフト記号表（勤務時間帯） (4)'!$D$6:$X$47,21,FALSE()))</f>
        <v/>
      </c>
      <c r="AR28" s="234" t="str">
        <f aca="false">IF(AR27="","",VLOOKUP(AR27,'シフト記号表（勤務時間帯） (4)'!$D$6:$X$47,21,FALSE()))</f>
        <v/>
      </c>
      <c r="AS28" s="234" t="str">
        <f aca="false">IF(AS27="","",VLOOKUP(AS27,'シフト記号表（勤務時間帯） (4)'!$D$6:$X$47,21,FALSE()))</f>
        <v/>
      </c>
      <c r="AT28" s="234" t="str">
        <f aca="false">IF(AT27="","",VLOOKUP(AT27,'シフト記号表（勤務時間帯） (4)'!$D$6:$X$47,21,FALSE()))</f>
        <v/>
      </c>
      <c r="AU28" s="234" t="str">
        <f aca="false">IF(AU27="","",VLOOKUP(AU27,'シフト記号表（勤務時間帯） (4)'!$D$6:$X$47,21,FALSE()))</f>
        <v/>
      </c>
      <c r="AV28" s="235" t="str">
        <f aca="false">IF(AV27="","",VLOOKUP(AV27,'シフト記号表（勤務時間帯） (4)'!$D$6:$X$47,21,FALSE()))</f>
        <v/>
      </c>
      <c r="AW28" s="233" t="str">
        <f aca="false">IF(AW27="","",VLOOKUP(AW27,'シフト記号表（勤務時間帯） (4)'!$D$6:$X$47,21,FALSE()))</f>
        <v/>
      </c>
      <c r="AX28" s="234" t="str">
        <f aca="false">IF(AX27="","",VLOOKUP(AX27,'シフト記号表（勤務時間帯） (4)'!$D$6:$X$47,21,FALSE()))</f>
        <v/>
      </c>
      <c r="AY28" s="234" t="str">
        <f aca="false">IF(AY27="","",VLOOKUP(AY27,'シフト記号表（勤務時間帯） (4)'!$D$6:$X$47,21,FALSE()))</f>
        <v/>
      </c>
      <c r="AZ28" s="99" t="n">
        <f aca="false">IF($BC$3="４週",SUM(U28:AV28),IF($BC$3="暦月",SUM(U28:AY28),""))</f>
        <v>0</v>
      </c>
      <c r="BA28" s="99"/>
      <c r="BB28" s="100" t="n">
        <f aca="false">IF($BC$3="４週",AZ28/4,IF($BC$3="暦月",(AZ28/($BC$8/7)),""))</f>
        <v>0</v>
      </c>
      <c r="BC28" s="100"/>
      <c r="BD28" s="249"/>
      <c r="BE28" s="249"/>
      <c r="BF28" s="249"/>
      <c r="BG28" s="249"/>
      <c r="BH28" s="249"/>
    </row>
    <row r="29" customFormat="false" ht="20.25" hidden="false" customHeight="true" outlineLevel="0" collapsed="false">
      <c r="B29" s="358"/>
      <c r="C29" s="250"/>
      <c r="D29" s="250"/>
      <c r="E29" s="250"/>
      <c r="F29" s="359"/>
      <c r="G29" s="360" t="n">
        <f aca="false">C27</f>
        <v>0</v>
      </c>
      <c r="H29" s="380"/>
      <c r="I29" s="244"/>
      <c r="J29" s="244"/>
      <c r="K29" s="244"/>
      <c r="L29" s="244"/>
      <c r="M29" s="370"/>
      <c r="N29" s="370"/>
      <c r="O29" s="370"/>
      <c r="P29" s="361" t="s">
        <v>203</v>
      </c>
      <c r="Q29" s="381"/>
      <c r="R29" s="381"/>
      <c r="S29" s="382"/>
      <c r="T29" s="383"/>
      <c r="U29" s="96" t="str">
        <f aca="false">IF(U27="","",VLOOKUP(U27,'シフト記号表（勤務時間帯） (4)'!$D$6:$Z$47,23,FALSE()))</f>
        <v/>
      </c>
      <c r="V29" s="97" t="str">
        <f aca="false">IF(V27="","",VLOOKUP(V27,'シフト記号表（勤務時間帯） (4)'!$D$6:$Z$47,23,FALSE()))</f>
        <v/>
      </c>
      <c r="W29" s="97" t="str">
        <f aca="false">IF(W27="","",VLOOKUP(W27,'シフト記号表（勤務時間帯） (4)'!$D$6:$Z$47,23,FALSE()))</f>
        <v/>
      </c>
      <c r="X29" s="97" t="str">
        <f aca="false">IF(X27="","",VLOOKUP(X27,'シフト記号表（勤務時間帯） (4)'!$D$6:$Z$47,23,FALSE()))</f>
        <v/>
      </c>
      <c r="Y29" s="97" t="str">
        <f aca="false">IF(Y27="","",VLOOKUP(Y27,'シフト記号表（勤務時間帯） (4)'!$D$6:$Z$47,23,FALSE()))</f>
        <v/>
      </c>
      <c r="Z29" s="97" t="str">
        <f aca="false">IF(Z27="","",VLOOKUP(Z27,'シフト記号表（勤務時間帯） (4)'!$D$6:$Z$47,23,FALSE()))</f>
        <v/>
      </c>
      <c r="AA29" s="98" t="str">
        <f aca="false">IF(AA27="","",VLOOKUP(AA27,'シフト記号表（勤務時間帯） (4)'!$D$6:$Z$47,23,FALSE()))</f>
        <v/>
      </c>
      <c r="AB29" s="96" t="str">
        <f aca="false">IF(AB27="","",VLOOKUP(AB27,'シフト記号表（勤務時間帯） (4)'!$D$6:$Z$47,23,FALSE()))</f>
        <v/>
      </c>
      <c r="AC29" s="97" t="str">
        <f aca="false">IF(AC27="","",VLOOKUP(AC27,'シフト記号表（勤務時間帯） (4)'!$D$6:$Z$47,23,FALSE()))</f>
        <v/>
      </c>
      <c r="AD29" s="97" t="str">
        <f aca="false">IF(AD27="","",VLOOKUP(AD27,'シフト記号表（勤務時間帯） (4)'!$D$6:$Z$47,23,FALSE()))</f>
        <v/>
      </c>
      <c r="AE29" s="97" t="str">
        <f aca="false">IF(AE27="","",VLOOKUP(AE27,'シフト記号表（勤務時間帯） (4)'!$D$6:$Z$47,23,FALSE()))</f>
        <v/>
      </c>
      <c r="AF29" s="97" t="str">
        <f aca="false">IF(AF27="","",VLOOKUP(AF27,'シフト記号表（勤務時間帯） (4)'!$D$6:$Z$47,23,FALSE()))</f>
        <v/>
      </c>
      <c r="AG29" s="97" t="str">
        <f aca="false">IF(AG27="","",VLOOKUP(AG27,'シフト記号表（勤務時間帯） (4)'!$D$6:$Z$47,23,FALSE()))</f>
        <v/>
      </c>
      <c r="AH29" s="98" t="str">
        <f aca="false">IF(AH27="","",VLOOKUP(AH27,'シフト記号表（勤務時間帯） (4)'!$D$6:$Z$47,23,FALSE()))</f>
        <v/>
      </c>
      <c r="AI29" s="96" t="str">
        <f aca="false">IF(AI27="","",VLOOKUP(AI27,'シフト記号表（勤務時間帯） (4)'!$D$6:$Z$47,23,FALSE()))</f>
        <v/>
      </c>
      <c r="AJ29" s="97" t="str">
        <f aca="false">IF(AJ27="","",VLOOKUP(AJ27,'シフト記号表（勤務時間帯） (4)'!$D$6:$Z$47,23,FALSE()))</f>
        <v/>
      </c>
      <c r="AK29" s="97" t="str">
        <f aca="false">IF(AK27="","",VLOOKUP(AK27,'シフト記号表（勤務時間帯） (4)'!$D$6:$Z$47,23,FALSE()))</f>
        <v/>
      </c>
      <c r="AL29" s="97" t="str">
        <f aca="false">IF(AL27="","",VLOOKUP(AL27,'シフト記号表（勤務時間帯） (4)'!$D$6:$Z$47,23,FALSE()))</f>
        <v/>
      </c>
      <c r="AM29" s="97" t="str">
        <f aca="false">IF(AM27="","",VLOOKUP(AM27,'シフト記号表（勤務時間帯） (4)'!$D$6:$Z$47,23,FALSE()))</f>
        <v/>
      </c>
      <c r="AN29" s="97" t="str">
        <f aca="false">IF(AN27="","",VLOOKUP(AN27,'シフト記号表（勤務時間帯） (4)'!$D$6:$Z$47,23,FALSE()))</f>
        <v/>
      </c>
      <c r="AO29" s="98" t="str">
        <f aca="false">IF(AO27="","",VLOOKUP(AO27,'シフト記号表（勤務時間帯） (4)'!$D$6:$Z$47,23,FALSE()))</f>
        <v/>
      </c>
      <c r="AP29" s="96" t="str">
        <f aca="false">IF(AP27="","",VLOOKUP(AP27,'シフト記号表（勤務時間帯） (4)'!$D$6:$Z$47,23,FALSE()))</f>
        <v/>
      </c>
      <c r="AQ29" s="97" t="str">
        <f aca="false">IF(AQ27="","",VLOOKUP(AQ27,'シフト記号表（勤務時間帯） (4)'!$D$6:$Z$47,23,FALSE()))</f>
        <v/>
      </c>
      <c r="AR29" s="97" t="str">
        <f aca="false">IF(AR27="","",VLOOKUP(AR27,'シフト記号表（勤務時間帯） (4)'!$D$6:$Z$47,23,FALSE()))</f>
        <v/>
      </c>
      <c r="AS29" s="97" t="str">
        <f aca="false">IF(AS27="","",VLOOKUP(AS27,'シフト記号表（勤務時間帯） (4)'!$D$6:$Z$47,23,FALSE()))</f>
        <v/>
      </c>
      <c r="AT29" s="97" t="str">
        <f aca="false">IF(AT27="","",VLOOKUP(AT27,'シフト記号表（勤務時間帯） (4)'!$D$6:$Z$47,23,FALSE()))</f>
        <v/>
      </c>
      <c r="AU29" s="97" t="str">
        <f aca="false">IF(AU27="","",VLOOKUP(AU27,'シフト記号表（勤務時間帯） (4)'!$D$6:$Z$47,23,FALSE()))</f>
        <v/>
      </c>
      <c r="AV29" s="98" t="str">
        <f aca="false">IF(AV27="","",VLOOKUP(AV27,'シフト記号表（勤務時間帯） (4)'!$D$6:$Z$47,23,FALSE()))</f>
        <v/>
      </c>
      <c r="AW29" s="96" t="str">
        <f aca="false">IF(AW27="","",VLOOKUP(AW27,'シフト記号表（勤務時間帯） (4)'!$D$6:$Z$47,23,FALSE()))</f>
        <v/>
      </c>
      <c r="AX29" s="97" t="str">
        <f aca="false">IF(AX27="","",VLOOKUP(AX27,'シフト記号表（勤務時間帯） (4)'!$D$6:$Z$47,23,FALSE()))</f>
        <v/>
      </c>
      <c r="AY29" s="97" t="str">
        <f aca="false">IF(AY27="","",VLOOKUP(AY27,'シフト記号表（勤務時間帯） (4)'!$D$6:$Z$47,23,FALSE()))</f>
        <v/>
      </c>
      <c r="AZ29" s="365" t="n">
        <f aca="false">IF($BC$3="４週",SUM(U29:AV29),IF($BC$3="暦月",SUM(U29:AY29),""))</f>
        <v>0</v>
      </c>
      <c r="BA29" s="365"/>
      <c r="BB29" s="366" t="n">
        <f aca="false">IF($BC$3="４週",AZ29/4,IF($BC$3="暦月",(AZ29/($BC$8/7)),""))</f>
        <v>0</v>
      </c>
      <c r="BC29" s="366"/>
      <c r="BD29" s="249"/>
      <c r="BE29" s="249"/>
      <c r="BF29" s="249"/>
      <c r="BG29" s="249"/>
      <c r="BH29" s="249"/>
    </row>
    <row r="30" customFormat="false" ht="20.25" hidden="false" customHeight="true" outlineLevel="0" collapsed="false">
      <c r="B30" s="367"/>
      <c r="C30" s="250"/>
      <c r="D30" s="250"/>
      <c r="E30" s="250"/>
      <c r="F30" s="353"/>
      <c r="G30" s="231"/>
      <c r="H30" s="380"/>
      <c r="I30" s="244"/>
      <c r="J30" s="244"/>
      <c r="K30" s="244"/>
      <c r="L30" s="244"/>
      <c r="M30" s="370"/>
      <c r="N30" s="370"/>
      <c r="O30" s="370"/>
      <c r="P30" s="371" t="s">
        <v>34</v>
      </c>
      <c r="Q30" s="372"/>
      <c r="R30" s="372"/>
      <c r="S30" s="373"/>
      <c r="T30" s="374"/>
      <c r="U30" s="375"/>
      <c r="V30" s="376"/>
      <c r="W30" s="376"/>
      <c r="X30" s="376"/>
      <c r="Y30" s="376"/>
      <c r="Z30" s="376"/>
      <c r="AA30" s="377"/>
      <c r="AB30" s="375"/>
      <c r="AC30" s="376"/>
      <c r="AD30" s="376"/>
      <c r="AE30" s="376"/>
      <c r="AF30" s="376"/>
      <c r="AG30" s="376"/>
      <c r="AH30" s="377"/>
      <c r="AI30" s="375"/>
      <c r="AJ30" s="376"/>
      <c r="AK30" s="376"/>
      <c r="AL30" s="376"/>
      <c r="AM30" s="376"/>
      <c r="AN30" s="376"/>
      <c r="AO30" s="377"/>
      <c r="AP30" s="375"/>
      <c r="AQ30" s="376"/>
      <c r="AR30" s="376"/>
      <c r="AS30" s="376"/>
      <c r="AT30" s="376"/>
      <c r="AU30" s="376"/>
      <c r="AV30" s="377"/>
      <c r="AW30" s="375"/>
      <c r="AX30" s="376"/>
      <c r="AY30" s="376"/>
      <c r="AZ30" s="378"/>
      <c r="BA30" s="378"/>
      <c r="BB30" s="379"/>
      <c r="BC30" s="379"/>
      <c r="BD30" s="249"/>
      <c r="BE30" s="249"/>
      <c r="BF30" s="249"/>
      <c r="BG30" s="249"/>
      <c r="BH30" s="249"/>
    </row>
    <row r="31" customFormat="false" ht="20.25" hidden="false" customHeight="true" outlineLevel="0" collapsed="false">
      <c r="B31" s="352" t="n">
        <f aca="false">B28+1</f>
        <v>4</v>
      </c>
      <c r="C31" s="250"/>
      <c r="D31" s="250"/>
      <c r="E31" s="250"/>
      <c r="F31" s="353" t="n">
        <f aca="false">C30</f>
        <v>0</v>
      </c>
      <c r="G31" s="231"/>
      <c r="H31" s="380"/>
      <c r="I31" s="244"/>
      <c r="J31" s="244"/>
      <c r="K31" s="244"/>
      <c r="L31" s="244"/>
      <c r="M31" s="370"/>
      <c r="N31" s="370"/>
      <c r="O31" s="370"/>
      <c r="P31" s="354" t="s">
        <v>202</v>
      </c>
      <c r="Q31" s="355"/>
      <c r="R31" s="355"/>
      <c r="S31" s="356"/>
      <c r="T31" s="357"/>
      <c r="U31" s="233" t="str">
        <f aca="false">IF(U30="","",VLOOKUP(U30,'シフト記号表（勤務時間帯） (4)'!$D$6:$X$47,21,FALSE()))</f>
        <v/>
      </c>
      <c r="V31" s="234" t="str">
        <f aca="false">IF(V30="","",VLOOKUP(V30,'シフト記号表（勤務時間帯） (4)'!$D$6:$X$47,21,FALSE()))</f>
        <v/>
      </c>
      <c r="W31" s="234" t="str">
        <f aca="false">IF(W30="","",VLOOKUP(W30,'シフト記号表（勤務時間帯） (4)'!$D$6:$X$47,21,FALSE()))</f>
        <v/>
      </c>
      <c r="X31" s="234" t="str">
        <f aca="false">IF(X30="","",VLOOKUP(X30,'シフト記号表（勤務時間帯） (4)'!$D$6:$X$47,21,FALSE()))</f>
        <v/>
      </c>
      <c r="Y31" s="234" t="str">
        <f aca="false">IF(Y30="","",VLOOKUP(Y30,'シフト記号表（勤務時間帯） (4)'!$D$6:$X$47,21,FALSE()))</f>
        <v/>
      </c>
      <c r="Z31" s="234" t="str">
        <f aca="false">IF(Z30="","",VLOOKUP(Z30,'シフト記号表（勤務時間帯） (4)'!$D$6:$X$47,21,FALSE()))</f>
        <v/>
      </c>
      <c r="AA31" s="235" t="str">
        <f aca="false">IF(AA30="","",VLOOKUP(AA30,'シフト記号表（勤務時間帯） (4)'!$D$6:$X$47,21,FALSE()))</f>
        <v/>
      </c>
      <c r="AB31" s="233" t="str">
        <f aca="false">IF(AB30="","",VLOOKUP(AB30,'シフト記号表（勤務時間帯） (4)'!$D$6:$X$47,21,FALSE()))</f>
        <v/>
      </c>
      <c r="AC31" s="234" t="str">
        <f aca="false">IF(AC30="","",VLOOKUP(AC30,'シフト記号表（勤務時間帯） (4)'!$D$6:$X$47,21,FALSE()))</f>
        <v/>
      </c>
      <c r="AD31" s="234" t="str">
        <f aca="false">IF(AD30="","",VLOOKUP(AD30,'シフト記号表（勤務時間帯） (4)'!$D$6:$X$47,21,FALSE()))</f>
        <v/>
      </c>
      <c r="AE31" s="234" t="str">
        <f aca="false">IF(AE30="","",VLOOKUP(AE30,'シフト記号表（勤務時間帯） (4)'!$D$6:$X$47,21,FALSE()))</f>
        <v/>
      </c>
      <c r="AF31" s="234" t="str">
        <f aca="false">IF(AF30="","",VLOOKUP(AF30,'シフト記号表（勤務時間帯） (4)'!$D$6:$X$47,21,FALSE()))</f>
        <v/>
      </c>
      <c r="AG31" s="234" t="str">
        <f aca="false">IF(AG30="","",VLOOKUP(AG30,'シフト記号表（勤務時間帯） (4)'!$D$6:$X$47,21,FALSE()))</f>
        <v/>
      </c>
      <c r="AH31" s="235" t="str">
        <f aca="false">IF(AH30="","",VLOOKUP(AH30,'シフト記号表（勤務時間帯） (4)'!$D$6:$X$47,21,FALSE()))</f>
        <v/>
      </c>
      <c r="AI31" s="233" t="str">
        <f aca="false">IF(AI30="","",VLOOKUP(AI30,'シフト記号表（勤務時間帯） (4)'!$D$6:$X$47,21,FALSE()))</f>
        <v/>
      </c>
      <c r="AJ31" s="234" t="str">
        <f aca="false">IF(AJ30="","",VLOOKUP(AJ30,'シフト記号表（勤務時間帯） (4)'!$D$6:$X$47,21,FALSE()))</f>
        <v/>
      </c>
      <c r="AK31" s="234" t="str">
        <f aca="false">IF(AK30="","",VLOOKUP(AK30,'シフト記号表（勤務時間帯） (4)'!$D$6:$X$47,21,FALSE()))</f>
        <v/>
      </c>
      <c r="AL31" s="234" t="str">
        <f aca="false">IF(AL30="","",VLOOKUP(AL30,'シフト記号表（勤務時間帯） (4)'!$D$6:$X$47,21,FALSE()))</f>
        <v/>
      </c>
      <c r="AM31" s="234" t="str">
        <f aca="false">IF(AM30="","",VLOOKUP(AM30,'シフト記号表（勤務時間帯） (4)'!$D$6:$X$47,21,FALSE()))</f>
        <v/>
      </c>
      <c r="AN31" s="234" t="str">
        <f aca="false">IF(AN30="","",VLOOKUP(AN30,'シフト記号表（勤務時間帯） (4)'!$D$6:$X$47,21,FALSE()))</f>
        <v/>
      </c>
      <c r="AO31" s="235" t="str">
        <f aca="false">IF(AO30="","",VLOOKUP(AO30,'シフト記号表（勤務時間帯） (4)'!$D$6:$X$47,21,FALSE()))</f>
        <v/>
      </c>
      <c r="AP31" s="233" t="str">
        <f aca="false">IF(AP30="","",VLOOKUP(AP30,'シフト記号表（勤務時間帯） (4)'!$D$6:$X$47,21,FALSE()))</f>
        <v/>
      </c>
      <c r="AQ31" s="234" t="str">
        <f aca="false">IF(AQ30="","",VLOOKUP(AQ30,'シフト記号表（勤務時間帯） (4)'!$D$6:$X$47,21,FALSE()))</f>
        <v/>
      </c>
      <c r="AR31" s="234" t="str">
        <f aca="false">IF(AR30="","",VLOOKUP(AR30,'シフト記号表（勤務時間帯） (4)'!$D$6:$X$47,21,FALSE()))</f>
        <v/>
      </c>
      <c r="AS31" s="234" t="str">
        <f aca="false">IF(AS30="","",VLOOKUP(AS30,'シフト記号表（勤務時間帯） (4)'!$D$6:$X$47,21,FALSE()))</f>
        <v/>
      </c>
      <c r="AT31" s="234" t="str">
        <f aca="false">IF(AT30="","",VLOOKUP(AT30,'シフト記号表（勤務時間帯） (4)'!$D$6:$X$47,21,FALSE()))</f>
        <v/>
      </c>
      <c r="AU31" s="234" t="str">
        <f aca="false">IF(AU30="","",VLOOKUP(AU30,'シフト記号表（勤務時間帯） (4)'!$D$6:$X$47,21,FALSE()))</f>
        <v/>
      </c>
      <c r="AV31" s="235" t="str">
        <f aca="false">IF(AV30="","",VLOOKUP(AV30,'シフト記号表（勤務時間帯） (4)'!$D$6:$X$47,21,FALSE()))</f>
        <v/>
      </c>
      <c r="AW31" s="233" t="str">
        <f aca="false">IF(AW30="","",VLOOKUP(AW30,'シフト記号表（勤務時間帯） (4)'!$D$6:$X$47,21,FALSE()))</f>
        <v/>
      </c>
      <c r="AX31" s="234" t="str">
        <f aca="false">IF(AX30="","",VLOOKUP(AX30,'シフト記号表（勤務時間帯） (4)'!$D$6:$X$47,21,FALSE()))</f>
        <v/>
      </c>
      <c r="AY31" s="234" t="str">
        <f aca="false">IF(AY30="","",VLOOKUP(AY30,'シフト記号表（勤務時間帯） (4)'!$D$6:$X$47,21,FALSE()))</f>
        <v/>
      </c>
      <c r="AZ31" s="99" t="n">
        <f aca="false">IF($BC$3="４週",SUM(U31:AV31),IF($BC$3="暦月",SUM(U31:AY31),""))</f>
        <v>0</v>
      </c>
      <c r="BA31" s="99"/>
      <c r="BB31" s="100" t="n">
        <f aca="false">IF($BC$3="４週",AZ31/4,IF($BC$3="暦月",(AZ31/($BC$8/7)),""))</f>
        <v>0</v>
      </c>
      <c r="BC31" s="100"/>
      <c r="BD31" s="249"/>
      <c r="BE31" s="249"/>
      <c r="BF31" s="249"/>
      <c r="BG31" s="249"/>
      <c r="BH31" s="249"/>
    </row>
    <row r="32" customFormat="false" ht="20.25" hidden="false" customHeight="true" outlineLevel="0" collapsed="false">
      <c r="B32" s="358"/>
      <c r="C32" s="250"/>
      <c r="D32" s="250"/>
      <c r="E32" s="250"/>
      <c r="F32" s="359"/>
      <c r="G32" s="360" t="n">
        <f aca="false">C30</f>
        <v>0</v>
      </c>
      <c r="H32" s="380"/>
      <c r="I32" s="244"/>
      <c r="J32" s="244"/>
      <c r="K32" s="244"/>
      <c r="L32" s="244"/>
      <c r="M32" s="370"/>
      <c r="N32" s="370"/>
      <c r="O32" s="370"/>
      <c r="P32" s="361" t="s">
        <v>203</v>
      </c>
      <c r="Q32" s="384"/>
      <c r="R32" s="384"/>
      <c r="S32" s="363"/>
      <c r="T32" s="364"/>
      <c r="U32" s="96" t="str">
        <f aca="false">IF(U30="","",VLOOKUP(U30,'シフト記号表（勤務時間帯） (4)'!$D$6:$Z$47,23,FALSE()))</f>
        <v/>
      </c>
      <c r="V32" s="97" t="str">
        <f aca="false">IF(V30="","",VLOOKUP(V30,'シフト記号表（勤務時間帯） (4)'!$D$6:$Z$47,23,FALSE()))</f>
        <v/>
      </c>
      <c r="W32" s="97" t="str">
        <f aca="false">IF(W30="","",VLOOKUP(W30,'シフト記号表（勤務時間帯） (4)'!$D$6:$Z$47,23,FALSE()))</f>
        <v/>
      </c>
      <c r="X32" s="97" t="str">
        <f aca="false">IF(X30="","",VLOOKUP(X30,'シフト記号表（勤務時間帯） (4)'!$D$6:$Z$47,23,FALSE()))</f>
        <v/>
      </c>
      <c r="Y32" s="97" t="str">
        <f aca="false">IF(Y30="","",VLOOKUP(Y30,'シフト記号表（勤務時間帯） (4)'!$D$6:$Z$47,23,FALSE()))</f>
        <v/>
      </c>
      <c r="Z32" s="97" t="str">
        <f aca="false">IF(Z30="","",VLOOKUP(Z30,'シフト記号表（勤務時間帯） (4)'!$D$6:$Z$47,23,FALSE()))</f>
        <v/>
      </c>
      <c r="AA32" s="98" t="str">
        <f aca="false">IF(AA30="","",VLOOKUP(AA30,'シフト記号表（勤務時間帯） (4)'!$D$6:$Z$47,23,FALSE()))</f>
        <v/>
      </c>
      <c r="AB32" s="96" t="str">
        <f aca="false">IF(AB30="","",VLOOKUP(AB30,'シフト記号表（勤務時間帯） (4)'!$D$6:$Z$47,23,FALSE()))</f>
        <v/>
      </c>
      <c r="AC32" s="97" t="str">
        <f aca="false">IF(AC30="","",VLOOKUP(AC30,'シフト記号表（勤務時間帯） (4)'!$D$6:$Z$47,23,FALSE()))</f>
        <v/>
      </c>
      <c r="AD32" s="97" t="str">
        <f aca="false">IF(AD30="","",VLOOKUP(AD30,'シフト記号表（勤務時間帯） (4)'!$D$6:$Z$47,23,FALSE()))</f>
        <v/>
      </c>
      <c r="AE32" s="97" t="str">
        <f aca="false">IF(AE30="","",VLOOKUP(AE30,'シフト記号表（勤務時間帯） (4)'!$D$6:$Z$47,23,FALSE()))</f>
        <v/>
      </c>
      <c r="AF32" s="97" t="str">
        <f aca="false">IF(AF30="","",VLOOKUP(AF30,'シフト記号表（勤務時間帯） (4)'!$D$6:$Z$47,23,FALSE()))</f>
        <v/>
      </c>
      <c r="AG32" s="97" t="str">
        <f aca="false">IF(AG30="","",VLOOKUP(AG30,'シフト記号表（勤務時間帯） (4)'!$D$6:$Z$47,23,FALSE()))</f>
        <v/>
      </c>
      <c r="AH32" s="98" t="str">
        <f aca="false">IF(AH30="","",VLOOKUP(AH30,'シフト記号表（勤務時間帯） (4)'!$D$6:$Z$47,23,FALSE()))</f>
        <v/>
      </c>
      <c r="AI32" s="96" t="str">
        <f aca="false">IF(AI30="","",VLOOKUP(AI30,'シフト記号表（勤務時間帯） (4)'!$D$6:$Z$47,23,FALSE()))</f>
        <v/>
      </c>
      <c r="AJ32" s="97" t="str">
        <f aca="false">IF(AJ30="","",VLOOKUP(AJ30,'シフト記号表（勤務時間帯） (4)'!$D$6:$Z$47,23,FALSE()))</f>
        <v/>
      </c>
      <c r="AK32" s="97" t="str">
        <f aca="false">IF(AK30="","",VLOOKUP(AK30,'シフト記号表（勤務時間帯） (4)'!$D$6:$Z$47,23,FALSE()))</f>
        <v/>
      </c>
      <c r="AL32" s="97" t="str">
        <f aca="false">IF(AL30="","",VLOOKUP(AL30,'シフト記号表（勤務時間帯） (4)'!$D$6:$Z$47,23,FALSE()))</f>
        <v/>
      </c>
      <c r="AM32" s="97" t="str">
        <f aca="false">IF(AM30="","",VLOOKUP(AM30,'シフト記号表（勤務時間帯） (4)'!$D$6:$Z$47,23,FALSE()))</f>
        <v/>
      </c>
      <c r="AN32" s="97" t="str">
        <f aca="false">IF(AN30="","",VLOOKUP(AN30,'シフト記号表（勤務時間帯） (4)'!$D$6:$Z$47,23,FALSE()))</f>
        <v/>
      </c>
      <c r="AO32" s="98" t="str">
        <f aca="false">IF(AO30="","",VLOOKUP(AO30,'シフト記号表（勤務時間帯） (4)'!$D$6:$Z$47,23,FALSE()))</f>
        <v/>
      </c>
      <c r="AP32" s="96" t="str">
        <f aca="false">IF(AP30="","",VLOOKUP(AP30,'シフト記号表（勤務時間帯） (4)'!$D$6:$Z$47,23,FALSE()))</f>
        <v/>
      </c>
      <c r="AQ32" s="97" t="str">
        <f aca="false">IF(AQ30="","",VLOOKUP(AQ30,'シフト記号表（勤務時間帯） (4)'!$D$6:$Z$47,23,FALSE()))</f>
        <v/>
      </c>
      <c r="AR32" s="97" t="str">
        <f aca="false">IF(AR30="","",VLOOKUP(AR30,'シフト記号表（勤務時間帯） (4)'!$D$6:$Z$47,23,FALSE()))</f>
        <v/>
      </c>
      <c r="AS32" s="97" t="str">
        <f aca="false">IF(AS30="","",VLOOKUP(AS30,'シフト記号表（勤務時間帯） (4)'!$D$6:$Z$47,23,FALSE()))</f>
        <v/>
      </c>
      <c r="AT32" s="97" t="str">
        <f aca="false">IF(AT30="","",VLOOKUP(AT30,'シフト記号表（勤務時間帯） (4)'!$D$6:$Z$47,23,FALSE()))</f>
        <v/>
      </c>
      <c r="AU32" s="97" t="str">
        <f aca="false">IF(AU30="","",VLOOKUP(AU30,'シフト記号表（勤務時間帯） (4)'!$D$6:$Z$47,23,FALSE()))</f>
        <v/>
      </c>
      <c r="AV32" s="98" t="str">
        <f aca="false">IF(AV30="","",VLOOKUP(AV30,'シフト記号表（勤務時間帯） (4)'!$D$6:$Z$47,23,FALSE()))</f>
        <v/>
      </c>
      <c r="AW32" s="96" t="str">
        <f aca="false">IF(AW30="","",VLOOKUP(AW30,'シフト記号表（勤務時間帯） (4)'!$D$6:$Z$47,23,FALSE()))</f>
        <v/>
      </c>
      <c r="AX32" s="97" t="str">
        <f aca="false">IF(AX30="","",VLOOKUP(AX30,'シフト記号表（勤務時間帯） (4)'!$D$6:$Z$47,23,FALSE()))</f>
        <v/>
      </c>
      <c r="AY32" s="97" t="str">
        <f aca="false">IF(AY30="","",VLOOKUP(AY30,'シフト記号表（勤務時間帯） (4)'!$D$6:$Z$47,23,FALSE()))</f>
        <v/>
      </c>
      <c r="AZ32" s="365" t="n">
        <f aca="false">IF($BC$3="４週",SUM(U32:AV32),IF($BC$3="暦月",SUM(U32:AY32),""))</f>
        <v>0</v>
      </c>
      <c r="BA32" s="365"/>
      <c r="BB32" s="366" t="n">
        <f aca="false">IF($BC$3="４週",AZ32/4,IF($BC$3="暦月",(AZ32/($BC$8/7)),""))</f>
        <v>0</v>
      </c>
      <c r="BC32" s="366"/>
      <c r="BD32" s="249"/>
      <c r="BE32" s="249"/>
      <c r="BF32" s="249"/>
      <c r="BG32" s="249"/>
      <c r="BH32" s="249"/>
    </row>
    <row r="33" customFormat="false" ht="20.25" hidden="false" customHeight="true" outlineLevel="0" collapsed="false">
      <c r="B33" s="367"/>
      <c r="C33" s="250"/>
      <c r="D33" s="250"/>
      <c r="E33" s="250"/>
      <c r="F33" s="353"/>
      <c r="G33" s="231"/>
      <c r="H33" s="380"/>
      <c r="I33" s="244"/>
      <c r="J33" s="244"/>
      <c r="K33" s="244"/>
      <c r="L33" s="244"/>
      <c r="M33" s="370"/>
      <c r="N33" s="370"/>
      <c r="O33" s="370"/>
      <c r="P33" s="371" t="s">
        <v>34</v>
      </c>
      <c r="Q33" s="372"/>
      <c r="R33" s="372"/>
      <c r="S33" s="373"/>
      <c r="T33" s="374"/>
      <c r="U33" s="375"/>
      <c r="V33" s="376"/>
      <c r="W33" s="376"/>
      <c r="X33" s="376"/>
      <c r="Y33" s="376"/>
      <c r="Z33" s="376"/>
      <c r="AA33" s="377"/>
      <c r="AB33" s="375"/>
      <c r="AC33" s="376"/>
      <c r="AD33" s="376"/>
      <c r="AE33" s="376"/>
      <c r="AF33" s="376"/>
      <c r="AG33" s="376"/>
      <c r="AH33" s="377"/>
      <c r="AI33" s="375"/>
      <c r="AJ33" s="376"/>
      <c r="AK33" s="376"/>
      <c r="AL33" s="376"/>
      <c r="AM33" s="376"/>
      <c r="AN33" s="376"/>
      <c r="AO33" s="377"/>
      <c r="AP33" s="375"/>
      <c r="AQ33" s="376"/>
      <c r="AR33" s="376"/>
      <c r="AS33" s="376"/>
      <c r="AT33" s="376"/>
      <c r="AU33" s="376"/>
      <c r="AV33" s="377"/>
      <c r="AW33" s="375"/>
      <c r="AX33" s="376"/>
      <c r="AY33" s="376"/>
      <c r="AZ33" s="378"/>
      <c r="BA33" s="378"/>
      <c r="BB33" s="379"/>
      <c r="BC33" s="379"/>
      <c r="BD33" s="249"/>
      <c r="BE33" s="249"/>
      <c r="BF33" s="249"/>
      <c r="BG33" s="249"/>
      <c r="BH33" s="249"/>
    </row>
    <row r="34" customFormat="false" ht="20.25" hidden="false" customHeight="true" outlineLevel="0" collapsed="false">
      <c r="B34" s="352" t="n">
        <f aca="false">B31+1</f>
        <v>5</v>
      </c>
      <c r="C34" s="250"/>
      <c r="D34" s="250"/>
      <c r="E34" s="250"/>
      <c r="F34" s="353" t="n">
        <f aca="false">C33</f>
        <v>0</v>
      </c>
      <c r="G34" s="231"/>
      <c r="H34" s="380"/>
      <c r="I34" s="244"/>
      <c r="J34" s="244"/>
      <c r="K34" s="244"/>
      <c r="L34" s="244"/>
      <c r="M34" s="370"/>
      <c r="N34" s="370"/>
      <c r="O34" s="370"/>
      <c r="P34" s="354" t="s">
        <v>202</v>
      </c>
      <c r="Q34" s="355"/>
      <c r="R34" s="355"/>
      <c r="S34" s="356"/>
      <c r="T34" s="357"/>
      <c r="U34" s="233" t="str">
        <f aca="false">IF(U33="","",VLOOKUP(U33,'シフト記号表（勤務時間帯） (4)'!$D$6:$X$47,21,FALSE()))</f>
        <v/>
      </c>
      <c r="V34" s="234" t="str">
        <f aca="false">IF(V33="","",VLOOKUP(V33,'シフト記号表（勤務時間帯） (4)'!$D$6:$X$47,21,FALSE()))</f>
        <v/>
      </c>
      <c r="W34" s="234" t="str">
        <f aca="false">IF(W33="","",VLOOKUP(W33,'シフト記号表（勤務時間帯） (4)'!$D$6:$X$47,21,FALSE()))</f>
        <v/>
      </c>
      <c r="X34" s="234" t="str">
        <f aca="false">IF(X33="","",VLOOKUP(X33,'シフト記号表（勤務時間帯） (4)'!$D$6:$X$47,21,FALSE()))</f>
        <v/>
      </c>
      <c r="Y34" s="234" t="str">
        <f aca="false">IF(Y33="","",VLOOKUP(Y33,'シフト記号表（勤務時間帯） (4)'!$D$6:$X$47,21,FALSE()))</f>
        <v/>
      </c>
      <c r="Z34" s="234" t="str">
        <f aca="false">IF(Z33="","",VLOOKUP(Z33,'シフト記号表（勤務時間帯） (4)'!$D$6:$X$47,21,FALSE()))</f>
        <v/>
      </c>
      <c r="AA34" s="235" t="str">
        <f aca="false">IF(AA33="","",VLOOKUP(AA33,'シフト記号表（勤務時間帯） (4)'!$D$6:$X$47,21,FALSE()))</f>
        <v/>
      </c>
      <c r="AB34" s="233" t="str">
        <f aca="false">IF(AB33="","",VLOOKUP(AB33,'シフト記号表（勤務時間帯） (4)'!$D$6:$X$47,21,FALSE()))</f>
        <v/>
      </c>
      <c r="AC34" s="234" t="str">
        <f aca="false">IF(AC33="","",VLOOKUP(AC33,'シフト記号表（勤務時間帯） (4)'!$D$6:$X$47,21,FALSE()))</f>
        <v/>
      </c>
      <c r="AD34" s="234" t="str">
        <f aca="false">IF(AD33="","",VLOOKUP(AD33,'シフト記号表（勤務時間帯） (4)'!$D$6:$X$47,21,FALSE()))</f>
        <v/>
      </c>
      <c r="AE34" s="234" t="str">
        <f aca="false">IF(AE33="","",VLOOKUP(AE33,'シフト記号表（勤務時間帯） (4)'!$D$6:$X$47,21,FALSE()))</f>
        <v/>
      </c>
      <c r="AF34" s="234" t="str">
        <f aca="false">IF(AF33="","",VLOOKUP(AF33,'シフト記号表（勤務時間帯） (4)'!$D$6:$X$47,21,FALSE()))</f>
        <v/>
      </c>
      <c r="AG34" s="234" t="str">
        <f aca="false">IF(AG33="","",VLOOKUP(AG33,'シフト記号表（勤務時間帯） (4)'!$D$6:$X$47,21,FALSE()))</f>
        <v/>
      </c>
      <c r="AH34" s="235" t="str">
        <f aca="false">IF(AH33="","",VLOOKUP(AH33,'シフト記号表（勤務時間帯） (4)'!$D$6:$X$47,21,FALSE()))</f>
        <v/>
      </c>
      <c r="AI34" s="233" t="str">
        <f aca="false">IF(AI33="","",VLOOKUP(AI33,'シフト記号表（勤務時間帯） (4)'!$D$6:$X$47,21,FALSE()))</f>
        <v/>
      </c>
      <c r="AJ34" s="234" t="str">
        <f aca="false">IF(AJ33="","",VLOOKUP(AJ33,'シフト記号表（勤務時間帯） (4)'!$D$6:$X$47,21,FALSE()))</f>
        <v/>
      </c>
      <c r="AK34" s="234" t="str">
        <f aca="false">IF(AK33="","",VLOOKUP(AK33,'シフト記号表（勤務時間帯） (4)'!$D$6:$X$47,21,FALSE()))</f>
        <v/>
      </c>
      <c r="AL34" s="234" t="str">
        <f aca="false">IF(AL33="","",VLOOKUP(AL33,'シフト記号表（勤務時間帯） (4)'!$D$6:$X$47,21,FALSE()))</f>
        <v/>
      </c>
      <c r="AM34" s="234" t="str">
        <f aca="false">IF(AM33="","",VLOOKUP(AM33,'シフト記号表（勤務時間帯） (4)'!$D$6:$X$47,21,FALSE()))</f>
        <v/>
      </c>
      <c r="AN34" s="234" t="str">
        <f aca="false">IF(AN33="","",VLOOKUP(AN33,'シフト記号表（勤務時間帯） (4)'!$D$6:$X$47,21,FALSE()))</f>
        <v/>
      </c>
      <c r="AO34" s="235" t="str">
        <f aca="false">IF(AO33="","",VLOOKUP(AO33,'シフト記号表（勤務時間帯） (4)'!$D$6:$X$47,21,FALSE()))</f>
        <v/>
      </c>
      <c r="AP34" s="233" t="str">
        <f aca="false">IF(AP33="","",VLOOKUP(AP33,'シフト記号表（勤務時間帯） (4)'!$D$6:$X$47,21,FALSE()))</f>
        <v/>
      </c>
      <c r="AQ34" s="234" t="str">
        <f aca="false">IF(AQ33="","",VLOOKUP(AQ33,'シフト記号表（勤務時間帯） (4)'!$D$6:$X$47,21,FALSE()))</f>
        <v/>
      </c>
      <c r="AR34" s="234" t="str">
        <f aca="false">IF(AR33="","",VLOOKUP(AR33,'シフト記号表（勤務時間帯） (4)'!$D$6:$X$47,21,FALSE()))</f>
        <v/>
      </c>
      <c r="AS34" s="234" t="str">
        <f aca="false">IF(AS33="","",VLOOKUP(AS33,'シフト記号表（勤務時間帯） (4)'!$D$6:$X$47,21,FALSE()))</f>
        <v/>
      </c>
      <c r="AT34" s="234" t="str">
        <f aca="false">IF(AT33="","",VLOOKUP(AT33,'シフト記号表（勤務時間帯） (4)'!$D$6:$X$47,21,FALSE()))</f>
        <v/>
      </c>
      <c r="AU34" s="234" t="str">
        <f aca="false">IF(AU33="","",VLOOKUP(AU33,'シフト記号表（勤務時間帯） (4)'!$D$6:$X$47,21,FALSE()))</f>
        <v/>
      </c>
      <c r="AV34" s="235" t="str">
        <f aca="false">IF(AV33="","",VLOOKUP(AV33,'シフト記号表（勤務時間帯） (4)'!$D$6:$X$47,21,FALSE()))</f>
        <v/>
      </c>
      <c r="AW34" s="233" t="str">
        <f aca="false">IF(AW33="","",VLOOKUP(AW33,'シフト記号表（勤務時間帯） (4)'!$D$6:$X$47,21,FALSE()))</f>
        <v/>
      </c>
      <c r="AX34" s="234" t="str">
        <f aca="false">IF(AX33="","",VLOOKUP(AX33,'シフト記号表（勤務時間帯） (4)'!$D$6:$X$47,21,FALSE()))</f>
        <v/>
      </c>
      <c r="AY34" s="234" t="str">
        <f aca="false">IF(AY33="","",VLOOKUP(AY33,'シフト記号表（勤務時間帯） (4)'!$D$6:$X$47,21,FALSE()))</f>
        <v/>
      </c>
      <c r="AZ34" s="99" t="n">
        <f aca="false">IF($BC$3="４週",SUM(U34:AV34),IF($BC$3="暦月",SUM(U34:AY34),""))</f>
        <v>0</v>
      </c>
      <c r="BA34" s="99"/>
      <c r="BB34" s="100" t="n">
        <f aca="false">IF($BC$3="４週",AZ34/4,IF($BC$3="暦月",(AZ34/($BC$8/7)),""))</f>
        <v>0</v>
      </c>
      <c r="BC34" s="100"/>
      <c r="BD34" s="249"/>
      <c r="BE34" s="249"/>
      <c r="BF34" s="249"/>
      <c r="BG34" s="249"/>
      <c r="BH34" s="249"/>
    </row>
    <row r="35" customFormat="false" ht="20.25" hidden="false" customHeight="true" outlineLevel="0" collapsed="false">
      <c r="B35" s="358"/>
      <c r="C35" s="250"/>
      <c r="D35" s="250"/>
      <c r="E35" s="250"/>
      <c r="F35" s="359"/>
      <c r="G35" s="360" t="n">
        <f aca="false">C33</f>
        <v>0</v>
      </c>
      <c r="H35" s="380"/>
      <c r="I35" s="244"/>
      <c r="J35" s="244"/>
      <c r="K35" s="244"/>
      <c r="L35" s="244"/>
      <c r="M35" s="370"/>
      <c r="N35" s="370"/>
      <c r="O35" s="370"/>
      <c r="P35" s="361" t="s">
        <v>203</v>
      </c>
      <c r="Q35" s="362"/>
      <c r="R35" s="362"/>
      <c r="S35" s="385"/>
      <c r="T35" s="386"/>
      <c r="U35" s="96" t="str">
        <f aca="false">IF(U33="","",VLOOKUP(U33,'シフト記号表（勤務時間帯） (4)'!$D$6:$Z$47,23,FALSE()))</f>
        <v/>
      </c>
      <c r="V35" s="97" t="str">
        <f aca="false">IF(V33="","",VLOOKUP(V33,'シフト記号表（勤務時間帯） (4)'!$D$6:$Z$47,23,FALSE()))</f>
        <v/>
      </c>
      <c r="W35" s="97" t="str">
        <f aca="false">IF(W33="","",VLOOKUP(W33,'シフト記号表（勤務時間帯） (4)'!$D$6:$Z$47,23,FALSE()))</f>
        <v/>
      </c>
      <c r="X35" s="97" t="str">
        <f aca="false">IF(X33="","",VLOOKUP(X33,'シフト記号表（勤務時間帯） (4)'!$D$6:$Z$47,23,FALSE()))</f>
        <v/>
      </c>
      <c r="Y35" s="97" t="str">
        <f aca="false">IF(Y33="","",VLOOKUP(Y33,'シフト記号表（勤務時間帯） (4)'!$D$6:$Z$47,23,FALSE()))</f>
        <v/>
      </c>
      <c r="Z35" s="97" t="str">
        <f aca="false">IF(Z33="","",VLOOKUP(Z33,'シフト記号表（勤務時間帯） (4)'!$D$6:$Z$47,23,FALSE()))</f>
        <v/>
      </c>
      <c r="AA35" s="98" t="str">
        <f aca="false">IF(AA33="","",VLOOKUP(AA33,'シフト記号表（勤務時間帯） (4)'!$D$6:$Z$47,23,FALSE()))</f>
        <v/>
      </c>
      <c r="AB35" s="96" t="str">
        <f aca="false">IF(AB33="","",VLOOKUP(AB33,'シフト記号表（勤務時間帯） (4)'!$D$6:$Z$47,23,FALSE()))</f>
        <v/>
      </c>
      <c r="AC35" s="97" t="str">
        <f aca="false">IF(AC33="","",VLOOKUP(AC33,'シフト記号表（勤務時間帯） (4)'!$D$6:$Z$47,23,FALSE()))</f>
        <v/>
      </c>
      <c r="AD35" s="97" t="str">
        <f aca="false">IF(AD33="","",VLOOKUP(AD33,'シフト記号表（勤務時間帯） (4)'!$D$6:$Z$47,23,FALSE()))</f>
        <v/>
      </c>
      <c r="AE35" s="97" t="str">
        <f aca="false">IF(AE33="","",VLOOKUP(AE33,'シフト記号表（勤務時間帯） (4)'!$D$6:$Z$47,23,FALSE()))</f>
        <v/>
      </c>
      <c r="AF35" s="97" t="str">
        <f aca="false">IF(AF33="","",VLOOKUP(AF33,'シフト記号表（勤務時間帯） (4)'!$D$6:$Z$47,23,FALSE()))</f>
        <v/>
      </c>
      <c r="AG35" s="97" t="str">
        <f aca="false">IF(AG33="","",VLOOKUP(AG33,'シフト記号表（勤務時間帯） (4)'!$D$6:$Z$47,23,FALSE()))</f>
        <v/>
      </c>
      <c r="AH35" s="98" t="str">
        <f aca="false">IF(AH33="","",VLOOKUP(AH33,'シフト記号表（勤務時間帯） (4)'!$D$6:$Z$47,23,FALSE()))</f>
        <v/>
      </c>
      <c r="AI35" s="96" t="str">
        <f aca="false">IF(AI33="","",VLOOKUP(AI33,'シフト記号表（勤務時間帯） (4)'!$D$6:$Z$47,23,FALSE()))</f>
        <v/>
      </c>
      <c r="AJ35" s="97" t="str">
        <f aca="false">IF(AJ33="","",VLOOKUP(AJ33,'シフト記号表（勤務時間帯） (4)'!$D$6:$Z$47,23,FALSE()))</f>
        <v/>
      </c>
      <c r="AK35" s="97" t="str">
        <f aca="false">IF(AK33="","",VLOOKUP(AK33,'シフト記号表（勤務時間帯） (4)'!$D$6:$Z$47,23,FALSE()))</f>
        <v/>
      </c>
      <c r="AL35" s="97" t="str">
        <f aca="false">IF(AL33="","",VLOOKUP(AL33,'シフト記号表（勤務時間帯） (4)'!$D$6:$Z$47,23,FALSE()))</f>
        <v/>
      </c>
      <c r="AM35" s="97" t="str">
        <f aca="false">IF(AM33="","",VLOOKUP(AM33,'シフト記号表（勤務時間帯） (4)'!$D$6:$Z$47,23,FALSE()))</f>
        <v/>
      </c>
      <c r="AN35" s="97" t="str">
        <f aca="false">IF(AN33="","",VLOOKUP(AN33,'シフト記号表（勤務時間帯） (4)'!$D$6:$Z$47,23,FALSE()))</f>
        <v/>
      </c>
      <c r="AO35" s="98" t="str">
        <f aca="false">IF(AO33="","",VLOOKUP(AO33,'シフト記号表（勤務時間帯） (4)'!$D$6:$Z$47,23,FALSE()))</f>
        <v/>
      </c>
      <c r="AP35" s="96" t="str">
        <f aca="false">IF(AP33="","",VLOOKUP(AP33,'シフト記号表（勤務時間帯） (4)'!$D$6:$Z$47,23,FALSE()))</f>
        <v/>
      </c>
      <c r="AQ35" s="97" t="str">
        <f aca="false">IF(AQ33="","",VLOOKUP(AQ33,'シフト記号表（勤務時間帯） (4)'!$D$6:$Z$47,23,FALSE()))</f>
        <v/>
      </c>
      <c r="AR35" s="97" t="str">
        <f aca="false">IF(AR33="","",VLOOKUP(AR33,'シフト記号表（勤務時間帯） (4)'!$D$6:$Z$47,23,FALSE()))</f>
        <v/>
      </c>
      <c r="AS35" s="97" t="str">
        <f aca="false">IF(AS33="","",VLOOKUP(AS33,'シフト記号表（勤務時間帯） (4)'!$D$6:$Z$47,23,FALSE()))</f>
        <v/>
      </c>
      <c r="AT35" s="97" t="str">
        <f aca="false">IF(AT33="","",VLOOKUP(AT33,'シフト記号表（勤務時間帯） (4)'!$D$6:$Z$47,23,FALSE()))</f>
        <v/>
      </c>
      <c r="AU35" s="97" t="str">
        <f aca="false">IF(AU33="","",VLOOKUP(AU33,'シフト記号表（勤務時間帯） (4)'!$D$6:$Z$47,23,FALSE()))</f>
        <v/>
      </c>
      <c r="AV35" s="98" t="str">
        <f aca="false">IF(AV33="","",VLOOKUP(AV33,'シフト記号表（勤務時間帯） (4)'!$D$6:$Z$47,23,FALSE()))</f>
        <v/>
      </c>
      <c r="AW35" s="96" t="str">
        <f aca="false">IF(AW33="","",VLOOKUP(AW33,'シフト記号表（勤務時間帯） (4)'!$D$6:$Z$47,23,FALSE()))</f>
        <v/>
      </c>
      <c r="AX35" s="97" t="str">
        <f aca="false">IF(AX33="","",VLOOKUP(AX33,'シフト記号表（勤務時間帯） (4)'!$D$6:$Z$47,23,FALSE()))</f>
        <v/>
      </c>
      <c r="AY35" s="97" t="str">
        <f aca="false">IF(AY33="","",VLOOKUP(AY33,'シフト記号表（勤務時間帯） (4)'!$D$6:$Z$47,23,FALSE()))</f>
        <v/>
      </c>
      <c r="AZ35" s="365" t="n">
        <f aca="false">IF($BC$3="４週",SUM(U35:AV35),IF($BC$3="暦月",SUM(U35:AY35),""))</f>
        <v>0</v>
      </c>
      <c r="BA35" s="365"/>
      <c r="BB35" s="366" t="n">
        <f aca="false">IF($BC$3="４週",AZ35/4,IF($BC$3="暦月",(AZ35/($BC$8/7)),""))</f>
        <v>0</v>
      </c>
      <c r="BC35" s="366"/>
      <c r="BD35" s="249"/>
      <c r="BE35" s="249"/>
      <c r="BF35" s="249"/>
      <c r="BG35" s="249"/>
      <c r="BH35" s="249"/>
    </row>
    <row r="36" customFormat="false" ht="20.25" hidden="false" customHeight="true" outlineLevel="0" collapsed="false">
      <c r="B36" s="367"/>
      <c r="C36" s="250"/>
      <c r="D36" s="250"/>
      <c r="E36" s="250"/>
      <c r="F36" s="353"/>
      <c r="G36" s="231"/>
      <c r="H36" s="380"/>
      <c r="I36" s="244"/>
      <c r="J36" s="244"/>
      <c r="K36" s="244"/>
      <c r="L36" s="244"/>
      <c r="M36" s="370"/>
      <c r="N36" s="370"/>
      <c r="O36" s="370"/>
      <c r="P36" s="371" t="s">
        <v>34</v>
      </c>
      <c r="Q36" s="381"/>
      <c r="R36" s="381"/>
      <c r="S36" s="382"/>
      <c r="T36" s="387"/>
      <c r="U36" s="375"/>
      <c r="V36" s="376"/>
      <c r="W36" s="376"/>
      <c r="X36" s="376"/>
      <c r="Y36" s="376"/>
      <c r="Z36" s="376"/>
      <c r="AA36" s="377"/>
      <c r="AB36" s="375"/>
      <c r="AC36" s="376"/>
      <c r="AD36" s="376"/>
      <c r="AE36" s="376"/>
      <c r="AF36" s="376"/>
      <c r="AG36" s="376"/>
      <c r="AH36" s="377"/>
      <c r="AI36" s="375"/>
      <c r="AJ36" s="376"/>
      <c r="AK36" s="376"/>
      <c r="AL36" s="376"/>
      <c r="AM36" s="376"/>
      <c r="AN36" s="376"/>
      <c r="AO36" s="377"/>
      <c r="AP36" s="375"/>
      <c r="AQ36" s="376"/>
      <c r="AR36" s="376"/>
      <c r="AS36" s="376"/>
      <c r="AT36" s="376"/>
      <c r="AU36" s="376"/>
      <c r="AV36" s="377"/>
      <c r="AW36" s="375"/>
      <c r="AX36" s="376"/>
      <c r="AY36" s="376"/>
      <c r="AZ36" s="378"/>
      <c r="BA36" s="378"/>
      <c r="BB36" s="379"/>
      <c r="BC36" s="379"/>
      <c r="BD36" s="249"/>
      <c r="BE36" s="249"/>
      <c r="BF36" s="249"/>
      <c r="BG36" s="249"/>
      <c r="BH36" s="249"/>
    </row>
    <row r="37" customFormat="false" ht="20.25" hidden="false" customHeight="true" outlineLevel="0" collapsed="false">
      <c r="B37" s="352" t="n">
        <f aca="false">B34+1</f>
        <v>6</v>
      </c>
      <c r="C37" s="250"/>
      <c r="D37" s="250"/>
      <c r="E37" s="250"/>
      <c r="F37" s="353" t="n">
        <f aca="false">C36</f>
        <v>0</v>
      </c>
      <c r="G37" s="231"/>
      <c r="H37" s="380"/>
      <c r="I37" s="244"/>
      <c r="J37" s="244"/>
      <c r="K37" s="244"/>
      <c r="L37" s="244"/>
      <c r="M37" s="370"/>
      <c r="N37" s="370"/>
      <c r="O37" s="370"/>
      <c r="P37" s="354" t="s">
        <v>202</v>
      </c>
      <c r="Q37" s="355"/>
      <c r="R37" s="355"/>
      <c r="S37" s="356"/>
      <c r="T37" s="357"/>
      <c r="U37" s="233" t="str">
        <f aca="false">IF(U36="","",VLOOKUP(U36,'シフト記号表（勤務時間帯） (4)'!$D$6:$X$47,21,FALSE()))</f>
        <v/>
      </c>
      <c r="V37" s="234" t="str">
        <f aca="false">IF(V36="","",VLOOKUP(V36,'シフト記号表（勤務時間帯） (4)'!$D$6:$X$47,21,FALSE()))</f>
        <v/>
      </c>
      <c r="W37" s="234" t="str">
        <f aca="false">IF(W36="","",VLOOKUP(W36,'シフト記号表（勤務時間帯） (4)'!$D$6:$X$47,21,FALSE()))</f>
        <v/>
      </c>
      <c r="X37" s="234" t="str">
        <f aca="false">IF(X36="","",VLOOKUP(X36,'シフト記号表（勤務時間帯） (4)'!$D$6:$X$47,21,FALSE()))</f>
        <v/>
      </c>
      <c r="Y37" s="234" t="str">
        <f aca="false">IF(Y36="","",VLOOKUP(Y36,'シフト記号表（勤務時間帯） (4)'!$D$6:$X$47,21,FALSE()))</f>
        <v/>
      </c>
      <c r="Z37" s="234" t="str">
        <f aca="false">IF(Z36="","",VLOOKUP(Z36,'シフト記号表（勤務時間帯） (4)'!$D$6:$X$47,21,FALSE()))</f>
        <v/>
      </c>
      <c r="AA37" s="235" t="str">
        <f aca="false">IF(AA36="","",VLOOKUP(AA36,'シフト記号表（勤務時間帯） (4)'!$D$6:$X$47,21,FALSE()))</f>
        <v/>
      </c>
      <c r="AB37" s="233" t="str">
        <f aca="false">IF(AB36="","",VLOOKUP(AB36,'シフト記号表（勤務時間帯） (4)'!$D$6:$X$47,21,FALSE()))</f>
        <v/>
      </c>
      <c r="AC37" s="234" t="str">
        <f aca="false">IF(AC36="","",VLOOKUP(AC36,'シフト記号表（勤務時間帯） (4)'!$D$6:$X$47,21,FALSE()))</f>
        <v/>
      </c>
      <c r="AD37" s="234" t="str">
        <f aca="false">IF(AD36="","",VLOOKUP(AD36,'シフト記号表（勤務時間帯） (4)'!$D$6:$X$47,21,FALSE()))</f>
        <v/>
      </c>
      <c r="AE37" s="234" t="str">
        <f aca="false">IF(AE36="","",VLOOKUP(AE36,'シフト記号表（勤務時間帯） (4)'!$D$6:$X$47,21,FALSE()))</f>
        <v/>
      </c>
      <c r="AF37" s="234" t="str">
        <f aca="false">IF(AF36="","",VLOOKUP(AF36,'シフト記号表（勤務時間帯） (4)'!$D$6:$X$47,21,FALSE()))</f>
        <v/>
      </c>
      <c r="AG37" s="234" t="str">
        <f aca="false">IF(AG36="","",VLOOKUP(AG36,'シフト記号表（勤務時間帯） (4)'!$D$6:$X$47,21,FALSE()))</f>
        <v/>
      </c>
      <c r="AH37" s="235" t="str">
        <f aca="false">IF(AH36="","",VLOOKUP(AH36,'シフト記号表（勤務時間帯） (4)'!$D$6:$X$47,21,FALSE()))</f>
        <v/>
      </c>
      <c r="AI37" s="233" t="str">
        <f aca="false">IF(AI36="","",VLOOKUP(AI36,'シフト記号表（勤務時間帯） (4)'!$D$6:$X$47,21,FALSE()))</f>
        <v/>
      </c>
      <c r="AJ37" s="234" t="str">
        <f aca="false">IF(AJ36="","",VLOOKUP(AJ36,'シフト記号表（勤務時間帯） (4)'!$D$6:$X$47,21,FALSE()))</f>
        <v/>
      </c>
      <c r="AK37" s="234" t="str">
        <f aca="false">IF(AK36="","",VLOOKUP(AK36,'シフト記号表（勤務時間帯） (4)'!$D$6:$X$47,21,FALSE()))</f>
        <v/>
      </c>
      <c r="AL37" s="234" t="str">
        <f aca="false">IF(AL36="","",VLOOKUP(AL36,'シフト記号表（勤務時間帯） (4)'!$D$6:$X$47,21,FALSE()))</f>
        <v/>
      </c>
      <c r="AM37" s="234" t="str">
        <f aca="false">IF(AM36="","",VLOOKUP(AM36,'シフト記号表（勤務時間帯） (4)'!$D$6:$X$47,21,FALSE()))</f>
        <v/>
      </c>
      <c r="AN37" s="234" t="str">
        <f aca="false">IF(AN36="","",VLOOKUP(AN36,'シフト記号表（勤務時間帯） (4)'!$D$6:$X$47,21,FALSE()))</f>
        <v/>
      </c>
      <c r="AO37" s="235" t="str">
        <f aca="false">IF(AO36="","",VLOOKUP(AO36,'シフト記号表（勤務時間帯） (4)'!$D$6:$X$47,21,FALSE()))</f>
        <v/>
      </c>
      <c r="AP37" s="233" t="str">
        <f aca="false">IF(AP36="","",VLOOKUP(AP36,'シフト記号表（勤務時間帯） (4)'!$D$6:$X$47,21,FALSE()))</f>
        <v/>
      </c>
      <c r="AQ37" s="234" t="str">
        <f aca="false">IF(AQ36="","",VLOOKUP(AQ36,'シフト記号表（勤務時間帯） (4)'!$D$6:$X$47,21,FALSE()))</f>
        <v/>
      </c>
      <c r="AR37" s="234" t="str">
        <f aca="false">IF(AR36="","",VLOOKUP(AR36,'シフト記号表（勤務時間帯） (4)'!$D$6:$X$47,21,FALSE()))</f>
        <v/>
      </c>
      <c r="AS37" s="234" t="str">
        <f aca="false">IF(AS36="","",VLOOKUP(AS36,'シフト記号表（勤務時間帯） (4)'!$D$6:$X$47,21,FALSE()))</f>
        <v/>
      </c>
      <c r="AT37" s="234" t="str">
        <f aca="false">IF(AT36="","",VLOOKUP(AT36,'シフト記号表（勤務時間帯） (4)'!$D$6:$X$47,21,FALSE()))</f>
        <v/>
      </c>
      <c r="AU37" s="234" t="str">
        <f aca="false">IF(AU36="","",VLOOKUP(AU36,'シフト記号表（勤務時間帯） (4)'!$D$6:$X$47,21,FALSE()))</f>
        <v/>
      </c>
      <c r="AV37" s="235" t="str">
        <f aca="false">IF(AV36="","",VLOOKUP(AV36,'シフト記号表（勤務時間帯） (4)'!$D$6:$X$47,21,FALSE()))</f>
        <v/>
      </c>
      <c r="AW37" s="233" t="str">
        <f aca="false">IF(AW36="","",VLOOKUP(AW36,'シフト記号表（勤務時間帯） (4)'!$D$6:$X$47,21,FALSE()))</f>
        <v/>
      </c>
      <c r="AX37" s="234" t="str">
        <f aca="false">IF(AX36="","",VLOOKUP(AX36,'シフト記号表（勤務時間帯） (4)'!$D$6:$X$47,21,FALSE()))</f>
        <v/>
      </c>
      <c r="AY37" s="234" t="str">
        <f aca="false">IF(AY36="","",VLOOKUP(AY36,'シフト記号表（勤務時間帯） (4)'!$D$6:$X$47,21,FALSE()))</f>
        <v/>
      </c>
      <c r="AZ37" s="99" t="n">
        <f aca="false">IF($BC$3="４週",SUM(U37:AV37),IF($BC$3="暦月",SUM(U37:AY37),""))</f>
        <v>0</v>
      </c>
      <c r="BA37" s="99"/>
      <c r="BB37" s="100" t="n">
        <f aca="false">IF($BC$3="４週",AZ37/4,IF($BC$3="暦月",(AZ37/($BC$8/7)),""))</f>
        <v>0</v>
      </c>
      <c r="BC37" s="100"/>
      <c r="BD37" s="249"/>
      <c r="BE37" s="249"/>
      <c r="BF37" s="249"/>
      <c r="BG37" s="249"/>
      <c r="BH37" s="249"/>
    </row>
    <row r="38" customFormat="false" ht="20.25" hidden="false" customHeight="true" outlineLevel="0" collapsed="false">
      <c r="B38" s="358"/>
      <c r="C38" s="250"/>
      <c r="D38" s="250"/>
      <c r="E38" s="250"/>
      <c r="F38" s="359"/>
      <c r="G38" s="360" t="n">
        <f aca="false">C36</f>
        <v>0</v>
      </c>
      <c r="H38" s="380"/>
      <c r="I38" s="244"/>
      <c r="J38" s="244"/>
      <c r="K38" s="244"/>
      <c r="L38" s="244"/>
      <c r="M38" s="370"/>
      <c r="N38" s="370"/>
      <c r="O38" s="370"/>
      <c r="P38" s="361" t="s">
        <v>203</v>
      </c>
      <c r="Q38" s="384"/>
      <c r="R38" s="384"/>
      <c r="S38" s="363"/>
      <c r="T38" s="364"/>
      <c r="U38" s="96" t="str">
        <f aca="false">IF(U36="","",VLOOKUP(U36,'シフト記号表（勤務時間帯） (4)'!$D$6:$Z$47,23,FALSE()))</f>
        <v/>
      </c>
      <c r="V38" s="97" t="str">
        <f aca="false">IF(V36="","",VLOOKUP(V36,'シフト記号表（勤務時間帯） (4)'!$D$6:$Z$47,23,FALSE()))</f>
        <v/>
      </c>
      <c r="W38" s="97" t="str">
        <f aca="false">IF(W36="","",VLOOKUP(W36,'シフト記号表（勤務時間帯） (4)'!$D$6:$Z$47,23,FALSE()))</f>
        <v/>
      </c>
      <c r="X38" s="97" t="str">
        <f aca="false">IF(X36="","",VLOOKUP(X36,'シフト記号表（勤務時間帯） (4)'!$D$6:$Z$47,23,FALSE()))</f>
        <v/>
      </c>
      <c r="Y38" s="97" t="str">
        <f aca="false">IF(Y36="","",VLOOKUP(Y36,'シフト記号表（勤務時間帯） (4)'!$D$6:$Z$47,23,FALSE()))</f>
        <v/>
      </c>
      <c r="Z38" s="97" t="str">
        <f aca="false">IF(Z36="","",VLOOKUP(Z36,'シフト記号表（勤務時間帯） (4)'!$D$6:$Z$47,23,FALSE()))</f>
        <v/>
      </c>
      <c r="AA38" s="98" t="str">
        <f aca="false">IF(AA36="","",VLOOKUP(AA36,'シフト記号表（勤務時間帯） (4)'!$D$6:$Z$47,23,FALSE()))</f>
        <v/>
      </c>
      <c r="AB38" s="96" t="str">
        <f aca="false">IF(AB36="","",VLOOKUP(AB36,'シフト記号表（勤務時間帯） (4)'!$D$6:$Z$47,23,FALSE()))</f>
        <v/>
      </c>
      <c r="AC38" s="97" t="str">
        <f aca="false">IF(AC36="","",VLOOKUP(AC36,'シフト記号表（勤務時間帯） (4)'!$D$6:$Z$47,23,FALSE()))</f>
        <v/>
      </c>
      <c r="AD38" s="97" t="str">
        <f aca="false">IF(AD36="","",VLOOKUP(AD36,'シフト記号表（勤務時間帯） (4)'!$D$6:$Z$47,23,FALSE()))</f>
        <v/>
      </c>
      <c r="AE38" s="97" t="str">
        <f aca="false">IF(AE36="","",VLOOKUP(AE36,'シフト記号表（勤務時間帯） (4)'!$D$6:$Z$47,23,FALSE()))</f>
        <v/>
      </c>
      <c r="AF38" s="97" t="str">
        <f aca="false">IF(AF36="","",VLOOKUP(AF36,'シフト記号表（勤務時間帯） (4)'!$D$6:$Z$47,23,FALSE()))</f>
        <v/>
      </c>
      <c r="AG38" s="97" t="str">
        <f aca="false">IF(AG36="","",VLOOKUP(AG36,'シフト記号表（勤務時間帯） (4)'!$D$6:$Z$47,23,FALSE()))</f>
        <v/>
      </c>
      <c r="AH38" s="98" t="str">
        <f aca="false">IF(AH36="","",VLOOKUP(AH36,'シフト記号表（勤務時間帯） (4)'!$D$6:$Z$47,23,FALSE()))</f>
        <v/>
      </c>
      <c r="AI38" s="96" t="str">
        <f aca="false">IF(AI36="","",VLOOKUP(AI36,'シフト記号表（勤務時間帯） (4)'!$D$6:$Z$47,23,FALSE()))</f>
        <v/>
      </c>
      <c r="AJ38" s="97" t="str">
        <f aca="false">IF(AJ36="","",VLOOKUP(AJ36,'シフト記号表（勤務時間帯） (4)'!$D$6:$Z$47,23,FALSE()))</f>
        <v/>
      </c>
      <c r="AK38" s="97" t="str">
        <f aca="false">IF(AK36="","",VLOOKUP(AK36,'シフト記号表（勤務時間帯） (4)'!$D$6:$Z$47,23,FALSE()))</f>
        <v/>
      </c>
      <c r="AL38" s="97" t="str">
        <f aca="false">IF(AL36="","",VLOOKUP(AL36,'シフト記号表（勤務時間帯） (4)'!$D$6:$Z$47,23,FALSE()))</f>
        <v/>
      </c>
      <c r="AM38" s="97" t="str">
        <f aca="false">IF(AM36="","",VLOOKUP(AM36,'シフト記号表（勤務時間帯） (4)'!$D$6:$Z$47,23,FALSE()))</f>
        <v/>
      </c>
      <c r="AN38" s="97" t="str">
        <f aca="false">IF(AN36="","",VLOOKUP(AN36,'シフト記号表（勤務時間帯） (4)'!$D$6:$Z$47,23,FALSE()))</f>
        <v/>
      </c>
      <c r="AO38" s="98" t="str">
        <f aca="false">IF(AO36="","",VLOOKUP(AO36,'シフト記号表（勤務時間帯） (4)'!$D$6:$Z$47,23,FALSE()))</f>
        <v/>
      </c>
      <c r="AP38" s="96" t="str">
        <f aca="false">IF(AP36="","",VLOOKUP(AP36,'シフト記号表（勤務時間帯） (4)'!$D$6:$Z$47,23,FALSE()))</f>
        <v/>
      </c>
      <c r="AQ38" s="97" t="str">
        <f aca="false">IF(AQ36="","",VLOOKUP(AQ36,'シフト記号表（勤務時間帯） (4)'!$D$6:$Z$47,23,FALSE()))</f>
        <v/>
      </c>
      <c r="AR38" s="97" t="str">
        <f aca="false">IF(AR36="","",VLOOKUP(AR36,'シフト記号表（勤務時間帯） (4)'!$D$6:$Z$47,23,FALSE()))</f>
        <v/>
      </c>
      <c r="AS38" s="97" t="str">
        <f aca="false">IF(AS36="","",VLOOKUP(AS36,'シフト記号表（勤務時間帯） (4)'!$D$6:$Z$47,23,FALSE()))</f>
        <v/>
      </c>
      <c r="AT38" s="97" t="str">
        <f aca="false">IF(AT36="","",VLOOKUP(AT36,'シフト記号表（勤務時間帯） (4)'!$D$6:$Z$47,23,FALSE()))</f>
        <v/>
      </c>
      <c r="AU38" s="97" t="str">
        <f aca="false">IF(AU36="","",VLOOKUP(AU36,'シフト記号表（勤務時間帯） (4)'!$D$6:$Z$47,23,FALSE()))</f>
        <v/>
      </c>
      <c r="AV38" s="98" t="str">
        <f aca="false">IF(AV36="","",VLOOKUP(AV36,'シフト記号表（勤務時間帯） (4)'!$D$6:$Z$47,23,FALSE()))</f>
        <v/>
      </c>
      <c r="AW38" s="96" t="str">
        <f aca="false">IF(AW36="","",VLOOKUP(AW36,'シフト記号表（勤務時間帯） (4)'!$D$6:$Z$47,23,FALSE()))</f>
        <v/>
      </c>
      <c r="AX38" s="97" t="str">
        <f aca="false">IF(AX36="","",VLOOKUP(AX36,'シフト記号表（勤務時間帯） (4)'!$D$6:$Z$47,23,FALSE()))</f>
        <v/>
      </c>
      <c r="AY38" s="97" t="str">
        <f aca="false">IF(AY36="","",VLOOKUP(AY36,'シフト記号表（勤務時間帯） (4)'!$D$6:$Z$47,23,FALSE()))</f>
        <v/>
      </c>
      <c r="AZ38" s="365" t="n">
        <f aca="false">IF($BC$3="４週",SUM(U38:AV38),IF($BC$3="暦月",SUM(U38:AY38),""))</f>
        <v>0</v>
      </c>
      <c r="BA38" s="365"/>
      <c r="BB38" s="366" t="n">
        <f aca="false">IF($BC$3="４週",AZ38/4,IF($BC$3="暦月",(AZ38/($BC$8/7)),""))</f>
        <v>0</v>
      </c>
      <c r="BC38" s="366"/>
      <c r="BD38" s="249"/>
      <c r="BE38" s="249"/>
      <c r="BF38" s="249"/>
      <c r="BG38" s="249"/>
      <c r="BH38" s="249"/>
    </row>
    <row r="39" customFormat="false" ht="20.25" hidden="false" customHeight="true" outlineLevel="0" collapsed="false">
      <c r="B39" s="367"/>
      <c r="C39" s="250"/>
      <c r="D39" s="250"/>
      <c r="E39" s="250"/>
      <c r="F39" s="353"/>
      <c r="G39" s="231"/>
      <c r="H39" s="380"/>
      <c r="I39" s="244"/>
      <c r="J39" s="244"/>
      <c r="K39" s="244"/>
      <c r="L39" s="244"/>
      <c r="M39" s="370"/>
      <c r="N39" s="370"/>
      <c r="O39" s="370"/>
      <c r="P39" s="371" t="s">
        <v>34</v>
      </c>
      <c r="Q39" s="372"/>
      <c r="R39" s="372"/>
      <c r="S39" s="373"/>
      <c r="T39" s="374"/>
      <c r="U39" s="375"/>
      <c r="V39" s="376"/>
      <c r="W39" s="376"/>
      <c r="X39" s="376"/>
      <c r="Y39" s="376"/>
      <c r="Z39" s="376"/>
      <c r="AA39" s="377"/>
      <c r="AB39" s="375"/>
      <c r="AC39" s="376"/>
      <c r="AD39" s="376"/>
      <c r="AE39" s="376"/>
      <c r="AF39" s="376"/>
      <c r="AG39" s="376"/>
      <c r="AH39" s="377"/>
      <c r="AI39" s="375"/>
      <c r="AJ39" s="376"/>
      <c r="AK39" s="376"/>
      <c r="AL39" s="376"/>
      <c r="AM39" s="376"/>
      <c r="AN39" s="376"/>
      <c r="AO39" s="377"/>
      <c r="AP39" s="375"/>
      <c r="AQ39" s="376"/>
      <c r="AR39" s="376"/>
      <c r="AS39" s="376"/>
      <c r="AT39" s="376"/>
      <c r="AU39" s="376"/>
      <c r="AV39" s="377"/>
      <c r="AW39" s="375"/>
      <c r="AX39" s="376"/>
      <c r="AY39" s="376"/>
      <c r="AZ39" s="378"/>
      <c r="BA39" s="378"/>
      <c r="BB39" s="379"/>
      <c r="BC39" s="379"/>
      <c r="BD39" s="249"/>
      <c r="BE39" s="249"/>
      <c r="BF39" s="249"/>
      <c r="BG39" s="249"/>
      <c r="BH39" s="249"/>
    </row>
    <row r="40" customFormat="false" ht="20.25" hidden="false" customHeight="true" outlineLevel="0" collapsed="false">
      <c r="B40" s="352" t="n">
        <f aca="false">B37+1</f>
        <v>7</v>
      </c>
      <c r="C40" s="250"/>
      <c r="D40" s="250"/>
      <c r="E40" s="250"/>
      <c r="F40" s="353" t="n">
        <f aca="false">C39</f>
        <v>0</v>
      </c>
      <c r="G40" s="231"/>
      <c r="H40" s="380"/>
      <c r="I40" s="244"/>
      <c r="J40" s="244"/>
      <c r="K40" s="244"/>
      <c r="L40" s="244"/>
      <c r="M40" s="370"/>
      <c r="N40" s="370"/>
      <c r="O40" s="370"/>
      <c r="P40" s="354" t="s">
        <v>202</v>
      </c>
      <c r="Q40" s="355"/>
      <c r="R40" s="355"/>
      <c r="S40" s="356"/>
      <c r="T40" s="357"/>
      <c r="U40" s="233" t="str">
        <f aca="false">IF(U39="","",VLOOKUP(U39,'シフト記号表（勤務時間帯） (4)'!$D$6:$X$47,21,FALSE()))</f>
        <v/>
      </c>
      <c r="V40" s="234" t="str">
        <f aca="false">IF(V39="","",VLOOKUP(V39,'シフト記号表（勤務時間帯） (4)'!$D$6:$X$47,21,FALSE()))</f>
        <v/>
      </c>
      <c r="W40" s="234" t="str">
        <f aca="false">IF(W39="","",VLOOKUP(W39,'シフト記号表（勤務時間帯） (4)'!$D$6:$X$47,21,FALSE()))</f>
        <v/>
      </c>
      <c r="X40" s="234" t="str">
        <f aca="false">IF(X39="","",VLOOKUP(X39,'シフト記号表（勤務時間帯） (4)'!$D$6:$X$47,21,FALSE()))</f>
        <v/>
      </c>
      <c r="Y40" s="234" t="str">
        <f aca="false">IF(Y39="","",VLOOKUP(Y39,'シフト記号表（勤務時間帯） (4)'!$D$6:$X$47,21,FALSE()))</f>
        <v/>
      </c>
      <c r="Z40" s="234" t="str">
        <f aca="false">IF(Z39="","",VLOOKUP(Z39,'シフト記号表（勤務時間帯） (4)'!$D$6:$X$47,21,FALSE()))</f>
        <v/>
      </c>
      <c r="AA40" s="235" t="str">
        <f aca="false">IF(AA39="","",VLOOKUP(AA39,'シフト記号表（勤務時間帯） (4)'!$D$6:$X$47,21,FALSE()))</f>
        <v/>
      </c>
      <c r="AB40" s="233" t="str">
        <f aca="false">IF(AB39="","",VLOOKUP(AB39,'シフト記号表（勤務時間帯） (4)'!$D$6:$X$47,21,FALSE()))</f>
        <v/>
      </c>
      <c r="AC40" s="234" t="str">
        <f aca="false">IF(AC39="","",VLOOKUP(AC39,'シフト記号表（勤務時間帯） (4)'!$D$6:$X$47,21,FALSE()))</f>
        <v/>
      </c>
      <c r="AD40" s="234" t="str">
        <f aca="false">IF(AD39="","",VLOOKUP(AD39,'シフト記号表（勤務時間帯） (4)'!$D$6:$X$47,21,FALSE()))</f>
        <v/>
      </c>
      <c r="AE40" s="234" t="str">
        <f aca="false">IF(AE39="","",VLOOKUP(AE39,'シフト記号表（勤務時間帯） (4)'!$D$6:$X$47,21,FALSE()))</f>
        <v/>
      </c>
      <c r="AF40" s="234" t="str">
        <f aca="false">IF(AF39="","",VLOOKUP(AF39,'シフト記号表（勤務時間帯） (4)'!$D$6:$X$47,21,FALSE()))</f>
        <v/>
      </c>
      <c r="AG40" s="234" t="str">
        <f aca="false">IF(AG39="","",VLOOKUP(AG39,'シフト記号表（勤務時間帯） (4)'!$D$6:$X$47,21,FALSE()))</f>
        <v/>
      </c>
      <c r="AH40" s="235" t="str">
        <f aca="false">IF(AH39="","",VLOOKUP(AH39,'シフト記号表（勤務時間帯） (4)'!$D$6:$X$47,21,FALSE()))</f>
        <v/>
      </c>
      <c r="AI40" s="233" t="str">
        <f aca="false">IF(AI39="","",VLOOKUP(AI39,'シフト記号表（勤務時間帯） (4)'!$D$6:$X$47,21,FALSE()))</f>
        <v/>
      </c>
      <c r="AJ40" s="234" t="str">
        <f aca="false">IF(AJ39="","",VLOOKUP(AJ39,'シフト記号表（勤務時間帯） (4)'!$D$6:$X$47,21,FALSE()))</f>
        <v/>
      </c>
      <c r="AK40" s="234" t="str">
        <f aca="false">IF(AK39="","",VLOOKUP(AK39,'シフト記号表（勤務時間帯） (4)'!$D$6:$X$47,21,FALSE()))</f>
        <v/>
      </c>
      <c r="AL40" s="234" t="str">
        <f aca="false">IF(AL39="","",VLOOKUP(AL39,'シフト記号表（勤務時間帯） (4)'!$D$6:$X$47,21,FALSE()))</f>
        <v/>
      </c>
      <c r="AM40" s="234" t="str">
        <f aca="false">IF(AM39="","",VLOOKUP(AM39,'シフト記号表（勤務時間帯） (4)'!$D$6:$X$47,21,FALSE()))</f>
        <v/>
      </c>
      <c r="AN40" s="234" t="str">
        <f aca="false">IF(AN39="","",VLOOKUP(AN39,'シフト記号表（勤務時間帯） (4)'!$D$6:$X$47,21,FALSE()))</f>
        <v/>
      </c>
      <c r="AO40" s="235" t="str">
        <f aca="false">IF(AO39="","",VLOOKUP(AO39,'シフト記号表（勤務時間帯） (4)'!$D$6:$X$47,21,FALSE()))</f>
        <v/>
      </c>
      <c r="AP40" s="233" t="str">
        <f aca="false">IF(AP39="","",VLOOKUP(AP39,'シフト記号表（勤務時間帯） (4)'!$D$6:$X$47,21,FALSE()))</f>
        <v/>
      </c>
      <c r="AQ40" s="234" t="str">
        <f aca="false">IF(AQ39="","",VLOOKUP(AQ39,'シフト記号表（勤務時間帯） (4)'!$D$6:$X$47,21,FALSE()))</f>
        <v/>
      </c>
      <c r="AR40" s="234" t="str">
        <f aca="false">IF(AR39="","",VLOOKUP(AR39,'シフト記号表（勤務時間帯） (4)'!$D$6:$X$47,21,FALSE()))</f>
        <v/>
      </c>
      <c r="AS40" s="234" t="str">
        <f aca="false">IF(AS39="","",VLOOKUP(AS39,'シフト記号表（勤務時間帯） (4)'!$D$6:$X$47,21,FALSE()))</f>
        <v/>
      </c>
      <c r="AT40" s="234" t="str">
        <f aca="false">IF(AT39="","",VLOOKUP(AT39,'シフト記号表（勤務時間帯） (4)'!$D$6:$X$47,21,FALSE()))</f>
        <v/>
      </c>
      <c r="AU40" s="234" t="str">
        <f aca="false">IF(AU39="","",VLOOKUP(AU39,'シフト記号表（勤務時間帯） (4)'!$D$6:$X$47,21,FALSE()))</f>
        <v/>
      </c>
      <c r="AV40" s="235" t="str">
        <f aca="false">IF(AV39="","",VLOOKUP(AV39,'シフト記号表（勤務時間帯） (4)'!$D$6:$X$47,21,FALSE()))</f>
        <v/>
      </c>
      <c r="AW40" s="233" t="str">
        <f aca="false">IF(AW39="","",VLOOKUP(AW39,'シフト記号表（勤務時間帯） (4)'!$D$6:$X$47,21,FALSE()))</f>
        <v/>
      </c>
      <c r="AX40" s="234" t="str">
        <f aca="false">IF(AX39="","",VLOOKUP(AX39,'シフト記号表（勤務時間帯） (4)'!$D$6:$X$47,21,FALSE()))</f>
        <v/>
      </c>
      <c r="AY40" s="234" t="str">
        <f aca="false">IF(AY39="","",VLOOKUP(AY39,'シフト記号表（勤務時間帯） (4)'!$D$6:$X$47,21,FALSE()))</f>
        <v/>
      </c>
      <c r="AZ40" s="99" t="n">
        <f aca="false">IF($BC$3="４週",SUM(U40:AV40),IF($BC$3="暦月",SUM(U40:AY40),""))</f>
        <v>0</v>
      </c>
      <c r="BA40" s="99"/>
      <c r="BB40" s="100" t="n">
        <f aca="false">IF($BC$3="４週",AZ40/4,IF($BC$3="暦月",(AZ40/($BC$8/7)),""))</f>
        <v>0</v>
      </c>
      <c r="BC40" s="100"/>
      <c r="BD40" s="249"/>
      <c r="BE40" s="249"/>
      <c r="BF40" s="249"/>
      <c r="BG40" s="249"/>
      <c r="BH40" s="249"/>
    </row>
    <row r="41" customFormat="false" ht="20.25" hidden="false" customHeight="true" outlineLevel="0" collapsed="false">
      <c r="B41" s="358"/>
      <c r="C41" s="250"/>
      <c r="D41" s="250"/>
      <c r="E41" s="250"/>
      <c r="F41" s="359"/>
      <c r="G41" s="360" t="n">
        <f aca="false">C39</f>
        <v>0</v>
      </c>
      <c r="H41" s="380"/>
      <c r="I41" s="244"/>
      <c r="J41" s="244"/>
      <c r="K41" s="244"/>
      <c r="L41" s="244"/>
      <c r="M41" s="370"/>
      <c r="N41" s="370"/>
      <c r="O41" s="370"/>
      <c r="P41" s="361" t="s">
        <v>203</v>
      </c>
      <c r="Q41" s="381"/>
      <c r="R41" s="381"/>
      <c r="S41" s="382"/>
      <c r="T41" s="383"/>
      <c r="U41" s="96" t="str">
        <f aca="false">IF(U39="","",VLOOKUP(U39,'シフト記号表（勤務時間帯） (4)'!$D$6:$Z$47,23,FALSE()))</f>
        <v/>
      </c>
      <c r="V41" s="97" t="str">
        <f aca="false">IF(V39="","",VLOOKUP(V39,'シフト記号表（勤務時間帯） (4)'!$D$6:$Z$47,23,FALSE()))</f>
        <v/>
      </c>
      <c r="W41" s="97" t="str">
        <f aca="false">IF(W39="","",VLOOKUP(W39,'シフト記号表（勤務時間帯） (4)'!$D$6:$Z$47,23,FALSE()))</f>
        <v/>
      </c>
      <c r="X41" s="97" t="str">
        <f aca="false">IF(X39="","",VLOOKUP(X39,'シフト記号表（勤務時間帯） (4)'!$D$6:$Z$47,23,FALSE()))</f>
        <v/>
      </c>
      <c r="Y41" s="97" t="str">
        <f aca="false">IF(Y39="","",VLOOKUP(Y39,'シフト記号表（勤務時間帯） (4)'!$D$6:$Z$47,23,FALSE()))</f>
        <v/>
      </c>
      <c r="Z41" s="97" t="str">
        <f aca="false">IF(Z39="","",VLOOKUP(Z39,'シフト記号表（勤務時間帯） (4)'!$D$6:$Z$47,23,FALSE()))</f>
        <v/>
      </c>
      <c r="AA41" s="98" t="str">
        <f aca="false">IF(AA39="","",VLOOKUP(AA39,'シフト記号表（勤務時間帯） (4)'!$D$6:$Z$47,23,FALSE()))</f>
        <v/>
      </c>
      <c r="AB41" s="96" t="str">
        <f aca="false">IF(AB39="","",VLOOKUP(AB39,'シフト記号表（勤務時間帯） (4)'!$D$6:$Z$47,23,FALSE()))</f>
        <v/>
      </c>
      <c r="AC41" s="97" t="str">
        <f aca="false">IF(AC39="","",VLOOKUP(AC39,'シフト記号表（勤務時間帯） (4)'!$D$6:$Z$47,23,FALSE()))</f>
        <v/>
      </c>
      <c r="AD41" s="97" t="str">
        <f aca="false">IF(AD39="","",VLOOKUP(AD39,'シフト記号表（勤務時間帯） (4)'!$D$6:$Z$47,23,FALSE()))</f>
        <v/>
      </c>
      <c r="AE41" s="97" t="str">
        <f aca="false">IF(AE39="","",VLOOKUP(AE39,'シフト記号表（勤務時間帯） (4)'!$D$6:$Z$47,23,FALSE()))</f>
        <v/>
      </c>
      <c r="AF41" s="97" t="str">
        <f aca="false">IF(AF39="","",VLOOKUP(AF39,'シフト記号表（勤務時間帯） (4)'!$D$6:$Z$47,23,FALSE()))</f>
        <v/>
      </c>
      <c r="AG41" s="97" t="str">
        <f aca="false">IF(AG39="","",VLOOKUP(AG39,'シフト記号表（勤務時間帯） (4)'!$D$6:$Z$47,23,FALSE()))</f>
        <v/>
      </c>
      <c r="AH41" s="98" t="str">
        <f aca="false">IF(AH39="","",VLOOKUP(AH39,'シフト記号表（勤務時間帯） (4)'!$D$6:$Z$47,23,FALSE()))</f>
        <v/>
      </c>
      <c r="AI41" s="96" t="str">
        <f aca="false">IF(AI39="","",VLOOKUP(AI39,'シフト記号表（勤務時間帯） (4)'!$D$6:$Z$47,23,FALSE()))</f>
        <v/>
      </c>
      <c r="AJ41" s="97" t="str">
        <f aca="false">IF(AJ39="","",VLOOKUP(AJ39,'シフト記号表（勤務時間帯） (4)'!$D$6:$Z$47,23,FALSE()))</f>
        <v/>
      </c>
      <c r="AK41" s="97" t="str">
        <f aca="false">IF(AK39="","",VLOOKUP(AK39,'シフト記号表（勤務時間帯） (4)'!$D$6:$Z$47,23,FALSE()))</f>
        <v/>
      </c>
      <c r="AL41" s="97" t="str">
        <f aca="false">IF(AL39="","",VLOOKUP(AL39,'シフト記号表（勤務時間帯） (4)'!$D$6:$Z$47,23,FALSE()))</f>
        <v/>
      </c>
      <c r="AM41" s="97" t="str">
        <f aca="false">IF(AM39="","",VLOOKUP(AM39,'シフト記号表（勤務時間帯） (4)'!$D$6:$Z$47,23,FALSE()))</f>
        <v/>
      </c>
      <c r="AN41" s="97" t="str">
        <f aca="false">IF(AN39="","",VLOOKUP(AN39,'シフト記号表（勤務時間帯） (4)'!$D$6:$Z$47,23,FALSE()))</f>
        <v/>
      </c>
      <c r="AO41" s="98" t="str">
        <f aca="false">IF(AO39="","",VLOOKUP(AO39,'シフト記号表（勤務時間帯） (4)'!$D$6:$Z$47,23,FALSE()))</f>
        <v/>
      </c>
      <c r="AP41" s="96" t="str">
        <f aca="false">IF(AP39="","",VLOOKUP(AP39,'シフト記号表（勤務時間帯） (4)'!$D$6:$Z$47,23,FALSE()))</f>
        <v/>
      </c>
      <c r="AQ41" s="97" t="str">
        <f aca="false">IF(AQ39="","",VLOOKUP(AQ39,'シフト記号表（勤務時間帯） (4)'!$D$6:$Z$47,23,FALSE()))</f>
        <v/>
      </c>
      <c r="AR41" s="97" t="str">
        <f aca="false">IF(AR39="","",VLOOKUP(AR39,'シフト記号表（勤務時間帯） (4)'!$D$6:$Z$47,23,FALSE()))</f>
        <v/>
      </c>
      <c r="AS41" s="97" t="str">
        <f aca="false">IF(AS39="","",VLOOKUP(AS39,'シフト記号表（勤務時間帯） (4)'!$D$6:$Z$47,23,FALSE()))</f>
        <v/>
      </c>
      <c r="AT41" s="97" t="str">
        <f aca="false">IF(AT39="","",VLOOKUP(AT39,'シフト記号表（勤務時間帯） (4)'!$D$6:$Z$47,23,FALSE()))</f>
        <v/>
      </c>
      <c r="AU41" s="97" t="str">
        <f aca="false">IF(AU39="","",VLOOKUP(AU39,'シフト記号表（勤務時間帯） (4)'!$D$6:$Z$47,23,FALSE()))</f>
        <v/>
      </c>
      <c r="AV41" s="98" t="str">
        <f aca="false">IF(AV39="","",VLOOKUP(AV39,'シフト記号表（勤務時間帯） (4)'!$D$6:$Z$47,23,FALSE()))</f>
        <v/>
      </c>
      <c r="AW41" s="96" t="str">
        <f aca="false">IF(AW39="","",VLOOKUP(AW39,'シフト記号表（勤務時間帯） (4)'!$D$6:$Z$47,23,FALSE()))</f>
        <v/>
      </c>
      <c r="AX41" s="97" t="str">
        <f aca="false">IF(AX39="","",VLOOKUP(AX39,'シフト記号表（勤務時間帯） (4)'!$D$6:$Z$47,23,FALSE()))</f>
        <v/>
      </c>
      <c r="AY41" s="97" t="str">
        <f aca="false">IF(AY39="","",VLOOKUP(AY39,'シフト記号表（勤務時間帯） (4)'!$D$6:$Z$47,23,FALSE()))</f>
        <v/>
      </c>
      <c r="AZ41" s="365" t="n">
        <f aca="false">IF($BC$3="４週",SUM(U41:AV41),IF($BC$3="暦月",SUM(U41:AY41),""))</f>
        <v>0</v>
      </c>
      <c r="BA41" s="365"/>
      <c r="BB41" s="366" t="n">
        <f aca="false">IF($BC$3="４週",AZ41/4,IF($BC$3="暦月",(AZ41/($BC$8/7)),""))</f>
        <v>0</v>
      </c>
      <c r="BC41" s="366"/>
      <c r="BD41" s="249"/>
      <c r="BE41" s="249"/>
      <c r="BF41" s="249"/>
      <c r="BG41" s="249"/>
      <c r="BH41" s="249"/>
    </row>
    <row r="42" customFormat="false" ht="20.25" hidden="false" customHeight="true" outlineLevel="0" collapsed="false">
      <c r="B42" s="367"/>
      <c r="C42" s="250"/>
      <c r="D42" s="250"/>
      <c r="E42" s="250"/>
      <c r="F42" s="353"/>
      <c r="G42" s="231"/>
      <c r="H42" s="380"/>
      <c r="I42" s="244"/>
      <c r="J42" s="244"/>
      <c r="K42" s="244"/>
      <c r="L42" s="244"/>
      <c r="M42" s="370"/>
      <c r="N42" s="370"/>
      <c r="O42" s="370"/>
      <c r="P42" s="371" t="s">
        <v>34</v>
      </c>
      <c r="Q42" s="372"/>
      <c r="R42" s="372"/>
      <c r="S42" s="373"/>
      <c r="T42" s="374"/>
      <c r="U42" s="375"/>
      <c r="V42" s="376"/>
      <c r="W42" s="376"/>
      <c r="X42" s="376"/>
      <c r="Y42" s="376"/>
      <c r="Z42" s="376"/>
      <c r="AA42" s="377"/>
      <c r="AB42" s="375"/>
      <c r="AC42" s="376"/>
      <c r="AD42" s="376"/>
      <c r="AE42" s="376"/>
      <c r="AF42" s="376"/>
      <c r="AG42" s="376"/>
      <c r="AH42" s="377"/>
      <c r="AI42" s="375"/>
      <c r="AJ42" s="376"/>
      <c r="AK42" s="376"/>
      <c r="AL42" s="376"/>
      <c r="AM42" s="376"/>
      <c r="AN42" s="376"/>
      <c r="AO42" s="377"/>
      <c r="AP42" s="375"/>
      <c r="AQ42" s="376"/>
      <c r="AR42" s="376"/>
      <c r="AS42" s="376"/>
      <c r="AT42" s="376"/>
      <c r="AU42" s="376"/>
      <c r="AV42" s="377"/>
      <c r="AW42" s="375"/>
      <c r="AX42" s="376"/>
      <c r="AY42" s="376"/>
      <c r="AZ42" s="378"/>
      <c r="BA42" s="378"/>
      <c r="BB42" s="379"/>
      <c r="BC42" s="379"/>
      <c r="BD42" s="249"/>
      <c r="BE42" s="249"/>
      <c r="BF42" s="249"/>
      <c r="BG42" s="249"/>
      <c r="BH42" s="249"/>
    </row>
    <row r="43" customFormat="false" ht="20.25" hidden="false" customHeight="true" outlineLevel="0" collapsed="false">
      <c r="B43" s="352" t="n">
        <f aca="false">B40+1</f>
        <v>8</v>
      </c>
      <c r="C43" s="250"/>
      <c r="D43" s="250"/>
      <c r="E43" s="250"/>
      <c r="F43" s="353" t="n">
        <f aca="false">C42</f>
        <v>0</v>
      </c>
      <c r="G43" s="231"/>
      <c r="H43" s="380"/>
      <c r="I43" s="244"/>
      <c r="J43" s="244"/>
      <c r="K43" s="244"/>
      <c r="L43" s="244"/>
      <c r="M43" s="370"/>
      <c r="N43" s="370"/>
      <c r="O43" s="370"/>
      <c r="P43" s="354" t="s">
        <v>202</v>
      </c>
      <c r="Q43" s="355"/>
      <c r="R43" s="355"/>
      <c r="S43" s="356"/>
      <c r="T43" s="357"/>
      <c r="U43" s="233" t="str">
        <f aca="false">IF(U42="","",VLOOKUP(U42,'シフト記号表（勤務時間帯） (4)'!$D$6:$X$47,21,FALSE()))</f>
        <v/>
      </c>
      <c r="V43" s="234" t="str">
        <f aca="false">IF(V42="","",VLOOKUP(V42,'シフト記号表（勤務時間帯） (4)'!$D$6:$X$47,21,FALSE()))</f>
        <v/>
      </c>
      <c r="W43" s="234" t="str">
        <f aca="false">IF(W42="","",VLOOKUP(W42,'シフト記号表（勤務時間帯） (4)'!$D$6:$X$47,21,FALSE()))</f>
        <v/>
      </c>
      <c r="X43" s="234" t="str">
        <f aca="false">IF(X42="","",VLOOKUP(X42,'シフト記号表（勤務時間帯） (4)'!$D$6:$X$47,21,FALSE()))</f>
        <v/>
      </c>
      <c r="Y43" s="234" t="str">
        <f aca="false">IF(Y42="","",VLOOKUP(Y42,'シフト記号表（勤務時間帯） (4)'!$D$6:$X$47,21,FALSE()))</f>
        <v/>
      </c>
      <c r="Z43" s="234" t="str">
        <f aca="false">IF(Z42="","",VLOOKUP(Z42,'シフト記号表（勤務時間帯） (4)'!$D$6:$X$47,21,FALSE()))</f>
        <v/>
      </c>
      <c r="AA43" s="235" t="str">
        <f aca="false">IF(AA42="","",VLOOKUP(AA42,'シフト記号表（勤務時間帯） (4)'!$D$6:$X$47,21,FALSE()))</f>
        <v/>
      </c>
      <c r="AB43" s="233" t="str">
        <f aca="false">IF(AB42="","",VLOOKUP(AB42,'シフト記号表（勤務時間帯） (4)'!$D$6:$X$47,21,FALSE()))</f>
        <v/>
      </c>
      <c r="AC43" s="234" t="str">
        <f aca="false">IF(AC42="","",VLOOKUP(AC42,'シフト記号表（勤務時間帯） (4)'!$D$6:$X$47,21,FALSE()))</f>
        <v/>
      </c>
      <c r="AD43" s="234" t="str">
        <f aca="false">IF(AD42="","",VLOOKUP(AD42,'シフト記号表（勤務時間帯） (4)'!$D$6:$X$47,21,FALSE()))</f>
        <v/>
      </c>
      <c r="AE43" s="234" t="str">
        <f aca="false">IF(AE42="","",VLOOKUP(AE42,'シフト記号表（勤務時間帯） (4)'!$D$6:$X$47,21,FALSE()))</f>
        <v/>
      </c>
      <c r="AF43" s="234" t="str">
        <f aca="false">IF(AF42="","",VLOOKUP(AF42,'シフト記号表（勤務時間帯） (4)'!$D$6:$X$47,21,FALSE()))</f>
        <v/>
      </c>
      <c r="AG43" s="234" t="str">
        <f aca="false">IF(AG42="","",VLOOKUP(AG42,'シフト記号表（勤務時間帯） (4)'!$D$6:$X$47,21,FALSE()))</f>
        <v/>
      </c>
      <c r="AH43" s="235" t="str">
        <f aca="false">IF(AH42="","",VLOOKUP(AH42,'シフト記号表（勤務時間帯） (4)'!$D$6:$X$47,21,FALSE()))</f>
        <v/>
      </c>
      <c r="AI43" s="233" t="str">
        <f aca="false">IF(AI42="","",VLOOKUP(AI42,'シフト記号表（勤務時間帯） (4)'!$D$6:$X$47,21,FALSE()))</f>
        <v/>
      </c>
      <c r="AJ43" s="234" t="str">
        <f aca="false">IF(AJ42="","",VLOOKUP(AJ42,'シフト記号表（勤務時間帯） (4)'!$D$6:$X$47,21,FALSE()))</f>
        <v/>
      </c>
      <c r="AK43" s="234" t="str">
        <f aca="false">IF(AK42="","",VLOOKUP(AK42,'シフト記号表（勤務時間帯） (4)'!$D$6:$X$47,21,FALSE()))</f>
        <v/>
      </c>
      <c r="AL43" s="234" t="str">
        <f aca="false">IF(AL42="","",VLOOKUP(AL42,'シフト記号表（勤務時間帯） (4)'!$D$6:$X$47,21,FALSE()))</f>
        <v/>
      </c>
      <c r="AM43" s="234" t="str">
        <f aca="false">IF(AM42="","",VLOOKUP(AM42,'シフト記号表（勤務時間帯） (4)'!$D$6:$X$47,21,FALSE()))</f>
        <v/>
      </c>
      <c r="AN43" s="234" t="str">
        <f aca="false">IF(AN42="","",VLOOKUP(AN42,'シフト記号表（勤務時間帯） (4)'!$D$6:$X$47,21,FALSE()))</f>
        <v/>
      </c>
      <c r="AO43" s="235" t="str">
        <f aca="false">IF(AO42="","",VLOOKUP(AO42,'シフト記号表（勤務時間帯） (4)'!$D$6:$X$47,21,FALSE()))</f>
        <v/>
      </c>
      <c r="AP43" s="233" t="str">
        <f aca="false">IF(AP42="","",VLOOKUP(AP42,'シフト記号表（勤務時間帯） (4)'!$D$6:$X$47,21,FALSE()))</f>
        <v/>
      </c>
      <c r="AQ43" s="234" t="str">
        <f aca="false">IF(AQ42="","",VLOOKUP(AQ42,'シフト記号表（勤務時間帯） (4)'!$D$6:$X$47,21,FALSE()))</f>
        <v/>
      </c>
      <c r="AR43" s="234" t="str">
        <f aca="false">IF(AR42="","",VLOOKUP(AR42,'シフト記号表（勤務時間帯） (4)'!$D$6:$X$47,21,FALSE()))</f>
        <v/>
      </c>
      <c r="AS43" s="234" t="str">
        <f aca="false">IF(AS42="","",VLOOKUP(AS42,'シフト記号表（勤務時間帯） (4)'!$D$6:$X$47,21,FALSE()))</f>
        <v/>
      </c>
      <c r="AT43" s="234" t="str">
        <f aca="false">IF(AT42="","",VLOOKUP(AT42,'シフト記号表（勤務時間帯） (4)'!$D$6:$X$47,21,FALSE()))</f>
        <v/>
      </c>
      <c r="AU43" s="234" t="str">
        <f aca="false">IF(AU42="","",VLOOKUP(AU42,'シフト記号表（勤務時間帯） (4)'!$D$6:$X$47,21,FALSE()))</f>
        <v/>
      </c>
      <c r="AV43" s="235" t="str">
        <f aca="false">IF(AV42="","",VLOOKUP(AV42,'シフト記号表（勤務時間帯） (4)'!$D$6:$X$47,21,FALSE()))</f>
        <v/>
      </c>
      <c r="AW43" s="233" t="str">
        <f aca="false">IF(AW42="","",VLOOKUP(AW42,'シフト記号表（勤務時間帯） (4)'!$D$6:$X$47,21,FALSE()))</f>
        <v/>
      </c>
      <c r="AX43" s="234" t="str">
        <f aca="false">IF(AX42="","",VLOOKUP(AX42,'シフト記号表（勤務時間帯） (4)'!$D$6:$X$47,21,FALSE()))</f>
        <v/>
      </c>
      <c r="AY43" s="234" t="str">
        <f aca="false">IF(AY42="","",VLOOKUP(AY42,'シフト記号表（勤務時間帯） (4)'!$D$6:$X$47,21,FALSE()))</f>
        <v/>
      </c>
      <c r="AZ43" s="99" t="n">
        <f aca="false">IF($BC$3="４週",SUM(U43:AV43),IF($BC$3="暦月",SUM(U43:AY43),""))</f>
        <v>0</v>
      </c>
      <c r="BA43" s="99"/>
      <c r="BB43" s="100" t="n">
        <f aca="false">IF($BC$3="４週",AZ43/4,IF($BC$3="暦月",(AZ43/($BC$8/7)),""))</f>
        <v>0</v>
      </c>
      <c r="BC43" s="100"/>
      <c r="BD43" s="249"/>
      <c r="BE43" s="249"/>
      <c r="BF43" s="249"/>
      <c r="BG43" s="249"/>
      <c r="BH43" s="249"/>
    </row>
    <row r="44" customFormat="false" ht="20.25" hidden="false" customHeight="true" outlineLevel="0" collapsed="false">
      <c r="B44" s="358"/>
      <c r="C44" s="250"/>
      <c r="D44" s="250"/>
      <c r="E44" s="250"/>
      <c r="F44" s="359"/>
      <c r="G44" s="360" t="n">
        <f aca="false">C42</f>
        <v>0</v>
      </c>
      <c r="H44" s="380"/>
      <c r="I44" s="244"/>
      <c r="J44" s="244"/>
      <c r="K44" s="244"/>
      <c r="L44" s="244"/>
      <c r="M44" s="370"/>
      <c r="N44" s="370"/>
      <c r="O44" s="370"/>
      <c r="P44" s="361" t="s">
        <v>203</v>
      </c>
      <c r="Q44" s="384"/>
      <c r="R44" s="384"/>
      <c r="S44" s="363"/>
      <c r="T44" s="364"/>
      <c r="U44" s="96" t="str">
        <f aca="false">IF(U42="","",VLOOKUP(U42,'シフト記号表（勤務時間帯） (4)'!$D$6:$Z$47,23,FALSE()))</f>
        <v/>
      </c>
      <c r="V44" s="97" t="str">
        <f aca="false">IF(V42="","",VLOOKUP(V42,'シフト記号表（勤務時間帯） (4)'!$D$6:$Z$47,23,FALSE()))</f>
        <v/>
      </c>
      <c r="W44" s="97" t="str">
        <f aca="false">IF(W42="","",VLOOKUP(W42,'シフト記号表（勤務時間帯） (4)'!$D$6:$Z$47,23,FALSE()))</f>
        <v/>
      </c>
      <c r="X44" s="97" t="str">
        <f aca="false">IF(X42="","",VLOOKUP(X42,'シフト記号表（勤務時間帯） (4)'!$D$6:$Z$47,23,FALSE()))</f>
        <v/>
      </c>
      <c r="Y44" s="97" t="str">
        <f aca="false">IF(Y42="","",VLOOKUP(Y42,'シフト記号表（勤務時間帯） (4)'!$D$6:$Z$47,23,FALSE()))</f>
        <v/>
      </c>
      <c r="Z44" s="97" t="str">
        <f aca="false">IF(Z42="","",VLOOKUP(Z42,'シフト記号表（勤務時間帯） (4)'!$D$6:$Z$47,23,FALSE()))</f>
        <v/>
      </c>
      <c r="AA44" s="98" t="str">
        <f aca="false">IF(AA42="","",VLOOKUP(AA42,'シフト記号表（勤務時間帯） (4)'!$D$6:$Z$47,23,FALSE()))</f>
        <v/>
      </c>
      <c r="AB44" s="96" t="str">
        <f aca="false">IF(AB42="","",VLOOKUP(AB42,'シフト記号表（勤務時間帯） (4)'!$D$6:$Z$47,23,FALSE()))</f>
        <v/>
      </c>
      <c r="AC44" s="97" t="str">
        <f aca="false">IF(AC42="","",VLOOKUP(AC42,'シフト記号表（勤務時間帯） (4)'!$D$6:$Z$47,23,FALSE()))</f>
        <v/>
      </c>
      <c r="AD44" s="97" t="str">
        <f aca="false">IF(AD42="","",VLOOKUP(AD42,'シフト記号表（勤務時間帯） (4)'!$D$6:$Z$47,23,FALSE()))</f>
        <v/>
      </c>
      <c r="AE44" s="97" t="str">
        <f aca="false">IF(AE42="","",VLOOKUP(AE42,'シフト記号表（勤務時間帯） (4)'!$D$6:$Z$47,23,FALSE()))</f>
        <v/>
      </c>
      <c r="AF44" s="97" t="str">
        <f aca="false">IF(AF42="","",VLOOKUP(AF42,'シフト記号表（勤務時間帯） (4)'!$D$6:$Z$47,23,FALSE()))</f>
        <v/>
      </c>
      <c r="AG44" s="97" t="str">
        <f aca="false">IF(AG42="","",VLOOKUP(AG42,'シフト記号表（勤務時間帯） (4)'!$D$6:$Z$47,23,FALSE()))</f>
        <v/>
      </c>
      <c r="AH44" s="98" t="str">
        <f aca="false">IF(AH42="","",VLOOKUP(AH42,'シフト記号表（勤務時間帯） (4)'!$D$6:$Z$47,23,FALSE()))</f>
        <v/>
      </c>
      <c r="AI44" s="96" t="str">
        <f aca="false">IF(AI42="","",VLOOKUP(AI42,'シフト記号表（勤務時間帯） (4)'!$D$6:$Z$47,23,FALSE()))</f>
        <v/>
      </c>
      <c r="AJ44" s="97" t="str">
        <f aca="false">IF(AJ42="","",VLOOKUP(AJ42,'シフト記号表（勤務時間帯） (4)'!$D$6:$Z$47,23,FALSE()))</f>
        <v/>
      </c>
      <c r="AK44" s="97" t="str">
        <f aca="false">IF(AK42="","",VLOOKUP(AK42,'シフト記号表（勤務時間帯） (4)'!$D$6:$Z$47,23,FALSE()))</f>
        <v/>
      </c>
      <c r="AL44" s="97" t="str">
        <f aca="false">IF(AL42="","",VLOOKUP(AL42,'シフト記号表（勤務時間帯） (4)'!$D$6:$Z$47,23,FALSE()))</f>
        <v/>
      </c>
      <c r="AM44" s="97" t="str">
        <f aca="false">IF(AM42="","",VLOOKUP(AM42,'シフト記号表（勤務時間帯） (4)'!$D$6:$Z$47,23,FALSE()))</f>
        <v/>
      </c>
      <c r="AN44" s="97" t="str">
        <f aca="false">IF(AN42="","",VLOOKUP(AN42,'シフト記号表（勤務時間帯） (4)'!$D$6:$Z$47,23,FALSE()))</f>
        <v/>
      </c>
      <c r="AO44" s="98" t="str">
        <f aca="false">IF(AO42="","",VLOOKUP(AO42,'シフト記号表（勤務時間帯） (4)'!$D$6:$Z$47,23,FALSE()))</f>
        <v/>
      </c>
      <c r="AP44" s="96" t="str">
        <f aca="false">IF(AP42="","",VLOOKUP(AP42,'シフト記号表（勤務時間帯） (4)'!$D$6:$Z$47,23,FALSE()))</f>
        <v/>
      </c>
      <c r="AQ44" s="97" t="str">
        <f aca="false">IF(AQ42="","",VLOOKUP(AQ42,'シフト記号表（勤務時間帯） (4)'!$D$6:$Z$47,23,FALSE()))</f>
        <v/>
      </c>
      <c r="AR44" s="97" t="str">
        <f aca="false">IF(AR42="","",VLOOKUP(AR42,'シフト記号表（勤務時間帯） (4)'!$D$6:$Z$47,23,FALSE()))</f>
        <v/>
      </c>
      <c r="AS44" s="97" t="str">
        <f aca="false">IF(AS42="","",VLOOKUP(AS42,'シフト記号表（勤務時間帯） (4)'!$D$6:$Z$47,23,FALSE()))</f>
        <v/>
      </c>
      <c r="AT44" s="97" t="str">
        <f aca="false">IF(AT42="","",VLOOKUP(AT42,'シフト記号表（勤務時間帯） (4)'!$D$6:$Z$47,23,FALSE()))</f>
        <v/>
      </c>
      <c r="AU44" s="97" t="str">
        <f aca="false">IF(AU42="","",VLOOKUP(AU42,'シフト記号表（勤務時間帯） (4)'!$D$6:$Z$47,23,FALSE()))</f>
        <v/>
      </c>
      <c r="AV44" s="98" t="str">
        <f aca="false">IF(AV42="","",VLOOKUP(AV42,'シフト記号表（勤務時間帯） (4)'!$D$6:$Z$47,23,FALSE()))</f>
        <v/>
      </c>
      <c r="AW44" s="96" t="str">
        <f aca="false">IF(AW42="","",VLOOKUP(AW42,'シフト記号表（勤務時間帯） (4)'!$D$6:$Z$47,23,FALSE()))</f>
        <v/>
      </c>
      <c r="AX44" s="97" t="str">
        <f aca="false">IF(AX42="","",VLOOKUP(AX42,'シフト記号表（勤務時間帯） (4)'!$D$6:$Z$47,23,FALSE()))</f>
        <v/>
      </c>
      <c r="AY44" s="97" t="str">
        <f aca="false">IF(AY42="","",VLOOKUP(AY42,'シフト記号表（勤務時間帯） (4)'!$D$6:$Z$47,23,FALSE()))</f>
        <v/>
      </c>
      <c r="AZ44" s="365" t="n">
        <f aca="false">IF($BC$3="４週",SUM(U44:AV44),IF($BC$3="暦月",SUM(U44:AY44),""))</f>
        <v>0</v>
      </c>
      <c r="BA44" s="365"/>
      <c r="BB44" s="366" t="n">
        <f aca="false">IF($BC$3="４週",AZ44/4,IF($BC$3="暦月",(AZ44/($BC$8/7)),""))</f>
        <v>0</v>
      </c>
      <c r="BC44" s="366"/>
      <c r="BD44" s="249"/>
      <c r="BE44" s="249"/>
      <c r="BF44" s="249"/>
      <c r="BG44" s="249"/>
      <c r="BH44" s="249"/>
    </row>
    <row r="45" customFormat="false" ht="20.25" hidden="false" customHeight="true" outlineLevel="0" collapsed="false">
      <c r="B45" s="367"/>
      <c r="C45" s="250"/>
      <c r="D45" s="250"/>
      <c r="E45" s="250"/>
      <c r="F45" s="353"/>
      <c r="G45" s="231"/>
      <c r="H45" s="380"/>
      <c r="I45" s="244"/>
      <c r="J45" s="244"/>
      <c r="K45" s="244"/>
      <c r="L45" s="244"/>
      <c r="M45" s="370"/>
      <c r="N45" s="370"/>
      <c r="O45" s="370"/>
      <c r="P45" s="371" t="s">
        <v>34</v>
      </c>
      <c r="Q45" s="372"/>
      <c r="R45" s="372"/>
      <c r="S45" s="373"/>
      <c r="T45" s="374"/>
      <c r="U45" s="375"/>
      <c r="V45" s="376"/>
      <c r="W45" s="376"/>
      <c r="X45" s="376"/>
      <c r="Y45" s="376"/>
      <c r="Z45" s="376"/>
      <c r="AA45" s="377"/>
      <c r="AB45" s="375"/>
      <c r="AC45" s="376"/>
      <c r="AD45" s="376"/>
      <c r="AE45" s="376"/>
      <c r="AF45" s="376"/>
      <c r="AG45" s="376"/>
      <c r="AH45" s="377"/>
      <c r="AI45" s="375"/>
      <c r="AJ45" s="376"/>
      <c r="AK45" s="376"/>
      <c r="AL45" s="376"/>
      <c r="AM45" s="376"/>
      <c r="AN45" s="376"/>
      <c r="AO45" s="377"/>
      <c r="AP45" s="375"/>
      <c r="AQ45" s="376"/>
      <c r="AR45" s="376"/>
      <c r="AS45" s="376"/>
      <c r="AT45" s="376"/>
      <c r="AU45" s="376"/>
      <c r="AV45" s="377"/>
      <c r="AW45" s="375"/>
      <c r="AX45" s="376"/>
      <c r="AY45" s="376"/>
      <c r="AZ45" s="378"/>
      <c r="BA45" s="378"/>
      <c r="BB45" s="379"/>
      <c r="BC45" s="379"/>
      <c r="BD45" s="249"/>
      <c r="BE45" s="249"/>
      <c r="BF45" s="249"/>
      <c r="BG45" s="249"/>
      <c r="BH45" s="249"/>
    </row>
    <row r="46" customFormat="false" ht="20.25" hidden="false" customHeight="true" outlineLevel="0" collapsed="false">
      <c r="B46" s="352" t="n">
        <f aca="false">B43+1</f>
        <v>9</v>
      </c>
      <c r="C46" s="250"/>
      <c r="D46" s="250"/>
      <c r="E46" s="250"/>
      <c r="F46" s="353" t="n">
        <f aca="false">C45</f>
        <v>0</v>
      </c>
      <c r="G46" s="231"/>
      <c r="H46" s="380"/>
      <c r="I46" s="244"/>
      <c r="J46" s="244"/>
      <c r="K46" s="244"/>
      <c r="L46" s="244"/>
      <c r="M46" s="370"/>
      <c r="N46" s="370"/>
      <c r="O46" s="370"/>
      <c r="P46" s="354" t="s">
        <v>202</v>
      </c>
      <c r="Q46" s="355"/>
      <c r="R46" s="355"/>
      <c r="S46" s="356"/>
      <c r="T46" s="357"/>
      <c r="U46" s="233" t="str">
        <f aca="false">IF(U45="","",VLOOKUP(U45,'シフト記号表（勤務時間帯） (4)'!$D$6:$X$47,21,FALSE()))</f>
        <v/>
      </c>
      <c r="V46" s="234" t="str">
        <f aca="false">IF(V45="","",VLOOKUP(V45,'シフト記号表（勤務時間帯） (4)'!$D$6:$X$47,21,FALSE()))</f>
        <v/>
      </c>
      <c r="W46" s="234" t="str">
        <f aca="false">IF(W45="","",VLOOKUP(W45,'シフト記号表（勤務時間帯） (4)'!$D$6:$X$47,21,FALSE()))</f>
        <v/>
      </c>
      <c r="X46" s="234" t="str">
        <f aca="false">IF(X45="","",VLOOKUP(X45,'シフト記号表（勤務時間帯） (4)'!$D$6:$X$47,21,FALSE()))</f>
        <v/>
      </c>
      <c r="Y46" s="234" t="str">
        <f aca="false">IF(Y45="","",VLOOKUP(Y45,'シフト記号表（勤務時間帯） (4)'!$D$6:$X$47,21,FALSE()))</f>
        <v/>
      </c>
      <c r="Z46" s="234" t="str">
        <f aca="false">IF(Z45="","",VLOOKUP(Z45,'シフト記号表（勤務時間帯） (4)'!$D$6:$X$47,21,FALSE()))</f>
        <v/>
      </c>
      <c r="AA46" s="235" t="str">
        <f aca="false">IF(AA45="","",VLOOKUP(AA45,'シフト記号表（勤務時間帯） (4)'!$D$6:$X$47,21,FALSE()))</f>
        <v/>
      </c>
      <c r="AB46" s="233" t="str">
        <f aca="false">IF(AB45="","",VLOOKUP(AB45,'シフト記号表（勤務時間帯） (4)'!$D$6:$X$47,21,FALSE()))</f>
        <v/>
      </c>
      <c r="AC46" s="234" t="str">
        <f aca="false">IF(AC45="","",VLOOKUP(AC45,'シフト記号表（勤務時間帯） (4)'!$D$6:$X$47,21,FALSE()))</f>
        <v/>
      </c>
      <c r="AD46" s="234" t="str">
        <f aca="false">IF(AD45="","",VLOOKUP(AD45,'シフト記号表（勤務時間帯） (4)'!$D$6:$X$47,21,FALSE()))</f>
        <v/>
      </c>
      <c r="AE46" s="234" t="str">
        <f aca="false">IF(AE45="","",VLOOKUP(AE45,'シフト記号表（勤務時間帯） (4)'!$D$6:$X$47,21,FALSE()))</f>
        <v/>
      </c>
      <c r="AF46" s="234" t="str">
        <f aca="false">IF(AF45="","",VLOOKUP(AF45,'シフト記号表（勤務時間帯） (4)'!$D$6:$X$47,21,FALSE()))</f>
        <v/>
      </c>
      <c r="AG46" s="234" t="str">
        <f aca="false">IF(AG45="","",VLOOKUP(AG45,'シフト記号表（勤務時間帯） (4)'!$D$6:$X$47,21,FALSE()))</f>
        <v/>
      </c>
      <c r="AH46" s="235" t="str">
        <f aca="false">IF(AH45="","",VLOOKUP(AH45,'シフト記号表（勤務時間帯） (4)'!$D$6:$X$47,21,FALSE()))</f>
        <v/>
      </c>
      <c r="AI46" s="233" t="str">
        <f aca="false">IF(AI45="","",VLOOKUP(AI45,'シフト記号表（勤務時間帯） (4)'!$D$6:$X$47,21,FALSE()))</f>
        <v/>
      </c>
      <c r="AJ46" s="234" t="str">
        <f aca="false">IF(AJ45="","",VLOOKUP(AJ45,'シフト記号表（勤務時間帯） (4)'!$D$6:$X$47,21,FALSE()))</f>
        <v/>
      </c>
      <c r="AK46" s="234" t="str">
        <f aca="false">IF(AK45="","",VLOOKUP(AK45,'シフト記号表（勤務時間帯） (4)'!$D$6:$X$47,21,FALSE()))</f>
        <v/>
      </c>
      <c r="AL46" s="234" t="str">
        <f aca="false">IF(AL45="","",VLOOKUP(AL45,'シフト記号表（勤務時間帯） (4)'!$D$6:$X$47,21,FALSE()))</f>
        <v/>
      </c>
      <c r="AM46" s="234" t="str">
        <f aca="false">IF(AM45="","",VLOOKUP(AM45,'シフト記号表（勤務時間帯） (4)'!$D$6:$X$47,21,FALSE()))</f>
        <v/>
      </c>
      <c r="AN46" s="234" t="str">
        <f aca="false">IF(AN45="","",VLOOKUP(AN45,'シフト記号表（勤務時間帯） (4)'!$D$6:$X$47,21,FALSE()))</f>
        <v/>
      </c>
      <c r="AO46" s="235" t="str">
        <f aca="false">IF(AO45="","",VLOOKUP(AO45,'シフト記号表（勤務時間帯） (4)'!$D$6:$X$47,21,FALSE()))</f>
        <v/>
      </c>
      <c r="AP46" s="233" t="str">
        <f aca="false">IF(AP45="","",VLOOKUP(AP45,'シフト記号表（勤務時間帯） (4)'!$D$6:$X$47,21,FALSE()))</f>
        <v/>
      </c>
      <c r="AQ46" s="234" t="str">
        <f aca="false">IF(AQ45="","",VLOOKUP(AQ45,'シフト記号表（勤務時間帯） (4)'!$D$6:$X$47,21,FALSE()))</f>
        <v/>
      </c>
      <c r="AR46" s="234" t="str">
        <f aca="false">IF(AR45="","",VLOOKUP(AR45,'シフト記号表（勤務時間帯） (4)'!$D$6:$X$47,21,FALSE()))</f>
        <v/>
      </c>
      <c r="AS46" s="234" t="str">
        <f aca="false">IF(AS45="","",VLOOKUP(AS45,'シフト記号表（勤務時間帯） (4)'!$D$6:$X$47,21,FALSE()))</f>
        <v/>
      </c>
      <c r="AT46" s="234" t="str">
        <f aca="false">IF(AT45="","",VLOOKUP(AT45,'シフト記号表（勤務時間帯） (4)'!$D$6:$X$47,21,FALSE()))</f>
        <v/>
      </c>
      <c r="AU46" s="234" t="str">
        <f aca="false">IF(AU45="","",VLOOKUP(AU45,'シフト記号表（勤務時間帯） (4)'!$D$6:$X$47,21,FALSE()))</f>
        <v/>
      </c>
      <c r="AV46" s="235" t="str">
        <f aca="false">IF(AV45="","",VLOOKUP(AV45,'シフト記号表（勤務時間帯） (4)'!$D$6:$X$47,21,FALSE()))</f>
        <v/>
      </c>
      <c r="AW46" s="233" t="str">
        <f aca="false">IF(AW45="","",VLOOKUP(AW45,'シフト記号表（勤務時間帯） (4)'!$D$6:$X$47,21,FALSE()))</f>
        <v/>
      </c>
      <c r="AX46" s="234" t="str">
        <f aca="false">IF(AX45="","",VLOOKUP(AX45,'シフト記号表（勤務時間帯） (4)'!$D$6:$X$47,21,FALSE()))</f>
        <v/>
      </c>
      <c r="AY46" s="234" t="str">
        <f aca="false">IF(AY45="","",VLOOKUP(AY45,'シフト記号表（勤務時間帯） (4)'!$D$6:$X$47,21,FALSE()))</f>
        <v/>
      </c>
      <c r="AZ46" s="99" t="n">
        <f aca="false">IF($BC$3="４週",SUM(U46:AV46),IF($BC$3="暦月",SUM(U46:AY46),""))</f>
        <v>0</v>
      </c>
      <c r="BA46" s="99"/>
      <c r="BB46" s="100" t="n">
        <f aca="false">IF($BC$3="４週",AZ46/4,IF($BC$3="暦月",(AZ46/($BC$8/7)),""))</f>
        <v>0</v>
      </c>
      <c r="BC46" s="100"/>
      <c r="BD46" s="249"/>
      <c r="BE46" s="249"/>
      <c r="BF46" s="249"/>
      <c r="BG46" s="249"/>
      <c r="BH46" s="249"/>
    </row>
    <row r="47" customFormat="false" ht="20.25" hidden="false" customHeight="true" outlineLevel="0" collapsed="false">
      <c r="B47" s="358"/>
      <c r="C47" s="250"/>
      <c r="D47" s="250"/>
      <c r="E47" s="250"/>
      <c r="F47" s="359"/>
      <c r="G47" s="360" t="n">
        <f aca="false">C45</f>
        <v>0</v>
      </c>
      <c r="H47" s="380"/>
      <c r="I47" s="244"/>
      <c r="J47" s="244"/>
      <c r="K47" s="244"/>
      <c r="L47" s="244"/>
      <c r="M47" s="370"/>
      <c r="N47" s="370"/>
      <c r="O47" s="370"/>
      <c r="P47" s="361" t="s">
        <v>203</v>
      </c>
      <c r="Q47" s="362"/>
      <c r="R47" s="362"/>
      <c r="S47" s="385"/>
      <c r="T47" s="386"/>
      <c r="U47" s="96" t="str">
        <f aca="false">IF(U45="","",VLOOKUP(U45,'シフト記号表（勤務時間帯） (4)'!$D$6:$Z$47,23,FALSE()))</f>
        <v/>
      </c>
      <c r="V47" s="97" t="str">
        <f aca="false">IF(V45="","",VLOOKUP(V45,'シフト記号表（勤務時間帯） (4)'!$D$6:$Z$47,23,FALSE()))</f>
        <v/>
      </c>
      <c r="W47" s="97" t="str">
        <f aca="false">IF(W45="","",VLOOKUP(W45,'シフト記号表（勤務時間帯） (4)'!$D$6:$Z$47,23,FALSE()))</f>
        <v/>
      </c>
      <c r="X47" s="97" t="str">
        <f aca="false">IF(X45="","",VLOOKUP(X45,'シフト記号表（勤務時間帯） (4)'!$D$6:$Z$47,23,FALSE()))</f>
        <v/>
      </c>
      <c r="Y47" s="97" t="str">
        <f aca="false">IF(Y45="","",VLOOKUP(Y45,'シフト記号表（勤務時間帯） (4)'!$D$6:$Z$47,23,FALSE()))</f>
        <v/>
      </c>
      <c r="Z47" s="97" t="str">
        <f aca="false">IF(Z45="","",VLOOKUP(Z45,'シフト記号表（勤務時間帯） (4)'!$D$6:$Z$47,23,FALSE()))</f>
        <v/>
      </c>
      <c r="AA47" s="98" t="str">
        <f aca="false">IF(AA45="","",VLOOKUP(AA45,'シフト記号表（勤務時間帯） (4)'!$D$6:$Z$47,23,FALSE()))</f>
        <v/>
      </c>
      <c r="AB47" s="96" t="str">
        <f aca="false">IF(AB45="","",VLOOKUP(AB45,'シフト記号表（勤務時間帯） (4)'!$D$6:$Z$47,23,FALSE()))</f>
        <v/>
      </c>
      <c r="AC47" s="97" t="str">
        <f aca="false">IF(AC45="","",VLOOKUP(AC45,'シフト記号表（勤務時間帯） (4)'!$D$6:$Z$47,23,FALSE()))</f>
        <v/>
      </c>
      <c r="AD47" s="97" t="str">
        <f aca="false">IF(AD45="","",VLOOKUP(AD45,'シフト記号表（勤務時間帯） (4)'!$D$6:$Z$47,23,FALSE()))</f>
        <v/>
      </c>
      <c r="AE47" s="97" t="str">
        <f aca="false">IF(AE45="","",VLOOKUP(AE45,'シフト記号表（勤務時間帯） (4)'!$D$6:$Z$47,23,FALSE()))</f>
        <v/>
      </c>
      <c r="AF47" s="97" t="str">
        <f aca="false">IF(AF45="","",VLOOKUP(AF45,'シフト記号表（勤務時間帯） (4)'!$D$6:$Z$47,23,FALSE()))</f>
        <v/>
      </c>
      <c r="AG47" s="97" t="str">
        <f aca="false">IF(AG45="","",VLOOKUP(AG45,'シフト記号表（勤務時間帯） (4)'!$D$6:$Z$47,23,FALSE()))</f>
        <v/>
      </c>
      <c r="AH47" s="98" t="str">
        <f aca="false">IF(AH45="","",VLOOKUP(AH45,'シフト記号表（勤務時間帯） (4)'!$D$6:$Z$47,23,FALSE()))</f>
        <v/>
      </c>
      <c r="AI47" s="96" t="str">
        <f aca="false">IF(AI45="","",VLOOKUP(AI45,'シフト記号表（勤務時間帯） (4)'!$D$6:$Z$47,23,FALSE()))</f>
        <v/>
      </c>
      <c r="AJ47" s="97" t="str">
        <f aca="false">IF(AJ45="","",VLOOKUP(AJ45,'シフト記号表（勤務時間帯） (4)'!$D$6:$Z$47,23,FALSE()))</f>
        <v/>
      </c>
      <c r="AK47" s="97" t="str">
        <f aca="false">IF(AK45="","",VLOOKUP(AK45,'シフト記号表（勤務時間帯） (4)'!$D$6:$Z$47,23,FALSE()))</f>
        <v/>
      </c>
      <c r="AL47" s="97" t="str">
        <f aca="false">IF(AL45="","",VLOOKUP(AL45,'シフト記号表（勤務時間帯） (4)'!$D$6:$Z$47,23,FALSE()))</f>
        <v/>
      </c>
      <c r="AM47" s="97" t="str">
        <f aca="false">IF(AM45="","",VLOOKUP(AM45,'シフト記号表（勤務時間帯） (4)'!$D$6:$Z$47,23,FALSE()))</f>
        <v/>
      </c>
      <c r="AN47" s="97" t="str">
        <f aca="false">IF(AN45="","",VLOOKUP(AN45,'シフト記号表（勤務時間帯） (4)'!$D$6:$Z$47,23,FALSE()))</f>
        <v/>
      </c>
      <c r="AO47" s="98" t="str">
        <f aca="false">IF(AO45="","",VLOOKUP(AO45,'シフト記号表（勤務時間帯） (4)'!$D$6:$Z$47,23,FALSE()))</f>
        <v/>
      </c>
      <c r="AP47" s="96" t="str">
        <f aca="false">IF(AP45="","",VLOOKUP(AP45,'シフト記号表（勤務時間帯） (4)'!$D$6:$Z$47,23,FALSE()))</f>
        <v/>
      </c>
      <c r="AQ47" s="97" t="str">
        <f aca="false">IF(AQ45="","",VLOOKUP(AQ45,'シフト記号表（勤務時間帯） (4)'!$D$6:$Z$47,23,FALSE()))</f>
        <v/>
      </c>
      <c r="AR47" s="97" t="str">
        <f aca="false">IF(AR45="","",VLOOKUP(AR45,'シフト記号表（勤務時間帯） (4)'!$D$6:$Z$47,23,FALSE()))</f>
        <v/>
      </c>
      <c r="AS47" s="97" t="str">
        <f aca="false">IF(AS45="","",VLOOKUP(AS45,'シフト記号表（勤務時間帯） (4)'!$D$6:$Z$47,23,FALSE()))</f>
        <v/>
      </c>
      <c r="AT47" s="97" t="str">
        <f aca="false">IF(AT45="","",VLOOKUP(AT45,'シフト記号表（勤務時間帯） (4)'!$D$6:$Z$47,23,FALSE()))</f>
        <v/>
      </c>
      <c r="AU47" s="97" t="str">
        <f aca="false">IF(AU45="","",VLOOKUP(AU45,'シフト記号表（勤務時間帯） (4)'!$D$6:$Z$47,23,FALSE()))</f>
        <v/>
      </c>
      <c r="AV47" s="98" t="str">
        <f aca="false">IF(AV45="","",VLOOKUP(AV45,'シフト記号表（勤務時間帯） (4)'!$D$6:$Z$47,23,FALSE()))</f>
        <v/>
      </c>
      <c r="AW47" s="96" t="str">
        <f aca="false">IF(AW45="","",VLOOKUP(AW45,'シフト記号表（勤務時間帯） (4)'!$D$6:$Z$47,23,FALSE()))</f>
        <v/>
      </c>
      <c r="AX47" s="97" t="str">
        <f aca="false">IF(AX45="","",VLOOKUP(AX45,'シフト記号表（勤務時間帯） (4)'!$D$6:$Z$47,23,FALSE()))</f>
        <v/>
      </c>
      <c r="AY47" s="97" t="str">
        <f aca="false">IF(AY45="","",VLOOKUP(AY45,'シフト記号表（勤務時間帯） (4)'!$D$6:$Z$47,23,FALSE()))</f>
        <v/>
      </c>
      <c r="AZ47" s="365" t="n">
        <f aca="false">IF($BC$3="４週",SUM(U47:AV47),IF($BC$3="暦月",SUM(U47:AY47),""))</f>
        <v>0</v>
      </c>
      <c r="BA47" s="365"/>
      <c r="BB47" s="366" t="n">
        <f aca="false">IF($BC$3="４週",AZ47/4,IF($BC$3="暦月",(AZ47/($BC$8/7)),""))</f>
        <v>0</v>
      </c>
      <c r="BC47" s="366"/>
      <c r="BD47" s="249"/>
      <c r="BE47" s="249"/>
      <c r="BF47" s="249"/>
      <c r="BG47" s="249"/>
      <c r="BH47" s="249"/>
    </row>
    <row r="48" customFormat="false" ht="20.25" hidden="false" customHeight="true" outlineLevel="0" collapsed="false">
      <c r="B48" s="367"/>
      <c r="C48" s="250"/>
      <c r="D48" s="250"/>
      <c r="E48" s="250"/>
      <c r="F48" s="353"/>
      <c r="G48" s="231"/>
      <c r="H48" s="380"/>
      <c r="I48" s="244"/>
      <c r="J48" s="244"/>
      <c r="K48" s="244"/>
      <c r="L48" s="244"/>
      <c r="M48" s="370"/>
      <c r="N48" s="370"/>
      <c r="O48" s="370"/>
      <c r="P48" s="371" t="s">
        <v>34</v>
      </c>
      <c r="Q48" s="381"/>
      <c r="R48" s="381"/>
      <c r="S48" s="382"/>
      <c r="T48" s="387"/>
      <c r="U48" s="375"/>
      <c r="V48" s="376"/>
      <c r="W48" s="376"/>
      <c r="X48" s="376"/>
      <c r="Y48" s="376"/>
      <c r="Z48" s="376"/>
      <c r="AA48" s="377"/>
      <c r="AB48" s="375"/>
      <c r="AC48" s="376"/>
      <c r="AD48" s="376"/>
      <c r="AE48" s="376"/>
      <c r="AF48" s="376"/>
      <c r="AG48" s="376"/>
      <c r="AH48" s="377"/>
      <c r="AI48" s="375"/>
      <c r="AJ48" s="376"/>
      <c r="AK48" s="376"/>
      <c r="AL48" s="376"/>
      <c r="AM48" s="376"/>
      <c r="AN48" s="376"/>
      <c r="AO48" s="377"/>
      <c r="AP48" s="375"/>
      <c r="AQ48" s="376"/>
      <c r="AR48" s="376"/>
      <c r="AS48" s="376"/>
      <c r="AT48" s="376"/>
      <c r="AU48" s="376"/>
      <c r="AV48" s="377"/>
      <c r="AW48" s="375"/>
      <c r="AX48" s="376"/>
      <c r="AY48" s="376"/>
      <c r="AZ48" s="378"/>
      <c r="BA48" s="378"/>
      <c r="BB48" s="379"/>
      <c r="BC48" s="379"/>
      <c r="BD48" s="249"/>
      <c r="BE48" s="249"/>
      <c r="BF48" s="249"/>
      <c r="BG48" s="249"/>
      <c r="BH48" s="249"/>
    </row>
    <row r="49" customFormat="false" ht="20.25" hidden="false" customHeight="true" outlineLevel="0" collapsed="false">
      <c r="B49" s="352" t="n">
        <f aca="false">B46+1</f>
        <v>10</v>
      </c>
      <c r="C49" s="250"/>
      <c r="D49" s="250"/>
      <c r="E49" s="250"/>
      <c r="F49" s="353" t="n">
        <f aca="false">C48</f>
        <v>0</v>
      </c>
      <c r="G49" s="231"/>
      <c r="H49" s="380"/>
      <c r="I49" s="244"/>
      <c r="J49" s="244"/>
      <c r="K49" s="244"/>
      <c r="L49" s="244"/>
      <c r="M49" s="370"/>
      <c r="N49" s="370"/>
      <c r="O49" s="370"/>
      <c r="P49" s="354" t="s">
        <v>202</v>
      </c>
      <c r="Q49" s="355"/>
      <c r="R49" s="355"/>
      <c r="S49" s="356"/>
      <c r="T49" s="357"/>
      <c r="U49" s="233" t="str">
        <f aca="false">IF(U48="","",VLOOKUP(U48,'シフト記号表（勤務時間帯） (4)'!$D$6:$X$47,21,FALSE()))</f>
        <v/>
      </c>
      <c r="V49" s="234" t="str">
        <f aca="false">IF(V48="","",VLOOKUP(V48,'シフト記号表（勤務時間帯） (4)'!$D$6:$X$47,21,FALSE()))</f>
        <v/>
      </c>
      <c r="W49" s="234" t="str">
        <f aca="false">IF(W48="","",VLOOKUP(W48,'シフト記号表（勤務時間帯） (4)'!$D$6:$X$47,21,FALSE()))</f>
        <v/>
      </c>
      <c r="X49" s="234" t="str">
        <f aca="false">IF(X48="","",VLOOKUP(X48,'シフト記号表（勤務時間帯） (4)'!$D$6:$X$47,21,FALSE()))</f>
        <v/>
      </c>
      <c r="Y49" s="234" t="str">
        <f aca="false">IF(Y48="","",VLOOKUP(Y48,'シフト記号表（勤務時間帯） (4)'!$D$6:$X$47,21,FALSE()))</f>
        <v/>
      </c>
      <c r="Z49" s="234" t="str">
        <f aca="false">IF(Z48="","",VLOOKUP(Z48,'シフト記号表（勤務時間帯） (4)'!$D$6:$X$47,21,FALSE()))</f>
        <v/>
      </c>
      <c r="AA49" s="235" t="str">
        <f aca="false">IF(AA48="","",VLOOKUP(AA48,'シフト記号表（勤務時間帯） (4)'!$D$6:$X$47,21,FALSE()))</f>
        <v/>
      </c>
      <c r="AB49" s="233" t="str">
        <f aca="false">IF(AB48="","",VLOOKUP(AB48,'シフト記号表（勤務時間帯） (4)'!$D$6:$X$47,21,FALSE()))</f>
        <v/>
      </c>
      <c r="AC49" s="234" t="str">
        <f aca="false">IF(AC48="","",VLOOKUP(AC48,'シフト記号表（勤務時間帯） (4)'!$D$6:$X$47,21,FALSE()))</f>
        <v/>
      </c>
      <c r="AD49" s="234" t="str">
        <f aca="false">IF(AD48="","",VLOOKUP(AD48,'シフト記号表（勤務時間帯） (4)'!$D$6:$X$47,21,FALSE()))</f>
        <v/>
      </c>
      <c r="AE49" s="234" t="str">
        <f aca="false">IF(AE48="","",VLOOKUP(AE48,'シフト記号表（勤務時間帯） (4)'!$D$6:$X$47,21,FALSE()))</f>
        <v/>
      </c>
      <c r="AF49" s="234" t="str">
        <f aca="false">IF(AF48="","",VLOOKUP(AF48,'シフト記号表（勤務時間帯） (4)'!$D$6:$X$47,21,FALSE()))</f>
        <v/>
      </c>
      <c r="AG49" s="234" t="str">
        <f aca="false">IF(AG48="","",VLOOKUP(AG48,'シフト記号表（勤務時間帯） (4)'!$D$6:$X$47,21,FALSE()))</f>
        <v/>
      </c>
      <c r="AH49" s="235" t="str">
        <f aca="false">IF(AH48="","",VLOOKUP(AH48,'シフト記号表（勤務時間帯） (4)'!$D$6:$X$47,21,FALSE()))</f>
        <v/>
      </c>
      <c r="AI49" s="233" t="str">
        <f aca="false">IF(AI48="","",VLOOKUP(AI48,'シフト記号表（勤務時間帯） (4)'!$D$6:$X$47,21,FALSE()))</f>
        <v/>
      </c>
      <c r="AJ49" s="234" t="str">
        <f aca="false">IF(AJ48="","",VLOOKUP(AJ48,'シフト記号表（勤務時間帯） (4)'!$D$6:$X$47,21,FALSE()))</f>
        <v/>
      </c>
      <c r="AK49" s="234" t="str">
        <f aca="false">IF(AK48="","",VLOOKUP(AK48,'シフト記号表（勤務時間帯） (4)'!$D$6:$X$47,21,FALSE()))</f>
        <v/>
      </c>
      <c r="AL49" s="234" t="str">
        <f aca="false">IF(AL48="","",VLOOKUP(AL48,'シフト記号表（勤務時間帯） (4)'!$D$6:$X$47,21,FALSE()))</f>
        <v/>
      </c>
      <c r="AM49" s="234" t="str">
        <f aca="false">IF(AM48="","",VLOOKUP(AM48,'シフト記号表（勤務時間帯） (4)'!$D$6:$X$47,21,FALSE()))</f>
        <v/>
      </c>
      <c r="AN49" s="234" t="str">
        <f aca="false">IF(AN48="","",VLOOKUP(AN48,'シフト記号表（勤務時間帯） (4)'!$D$6:$X$47,21,FALSE()))</f>
        <v/>
      </c>
      <c r="AO49" s="235" t="str">
        <f aca="false">IF(AO48="","",VLOOKUP(AO48,'シフト記号表（勤務時間帯） (4)'!$D$6:$X$47,21,FALSE()))</f>
        <v/>
      </c>
      <c r="AP49" s="233" t="str">
        <f aca="false">IF(AP48="","",VLOOKUP(AP48,'シフト記号表（勤務時間帯） (4)'!$D$6:$X$47,21,FALSE()))</f>
        <v/>
      </c>
      <c r="AQ49" s="234" t="str">
        <f aca="false">IF(AQ48="","",VLOOKUP(AQ48,'シフト記号表（勤務時間帯） (4)'!$D$6:$X$47,21,FALSE()))</f>
        <v/>
      </c>
      <c r="AR49" s="234" t="str">
        <f aca="false">IF(AR48="","",VLOOKUP(AR48,'シフト記号表（勤務時間帯） (4)'!$D$6:$X$47,21,FALSE()))</f>
        <v/>
      </c>
      <c r="AS49" s="234" t="str">
        <f aca="false">IF(AS48="","",VLOOKUP(AS48,'シフト記号表（勤務時間帯） (4)'!$D$6:$X$47,21,FALSE()))</f>
        <v/>
      </c>
      <c r="AT49" s="234" t="str">
        <f aca="false">IF(AT48="","",VLOOKUP(AT48,'シフト記号表（勤務時間帯） (4)'!$D$6:$X$47,21,FALSE()))</f>
        <v/>
      </c>
      <c r="AU49" s="234" t="str">
        <f aca="false">IF(AU48="","",VLOOKUP(AU48,'シフト記号表（勤務時間帯） (4)'!$D$6:$X$47,21,FALSE()))</f>
        <v/>
      </c>
      <c r="AV49" s="235" t="str">
        <f aca="false">IF(AV48="","",VLOOKUP(AV48,'シフト記号表（勤務時間帯） (4)'!$D$6:$X$47,21,FALSE()))</f>
        <v/>
      </c>
      <c r="AW49" s="233" t="str">
        <f aca="false">IF(AW48="","",VLOOKUP(AW48,'シフト記号表（勤務時間帯） (4)'!$D$6:$X$47,21,FALSE()))</f>
        <v/>
      </c>
      <c r="AX49" s="234" t="str">
        <f aca="false">IF(AX48="","",VLOOKUP(AX48,'シフト記号表（勤務時間帯） (4)'!$D$6:$X$47,21,FALSE()))</f>
        <v/>
      </c>
      <c r="AY49" s="234" t="str">
        <f aca="false">IF(AY48="","",VLOOKUP(AY48,'シフト記号表（勤務時間帯） (4)'!$D$6:$X$47,21,FALSE()))</f>
        <v/>
      </c>
      <c r="AZ49" s="99" t="n">
        <f aca="false">IF($BC$3="４週",SUM(U49:AV49),IF($BC$3="暦月",SUM(U49:AY49),""))</f>
        <v>0</v>
      </c>
      <c r="BA49" s="99"/>
      <c r="BB49" s="100" t="n">
        <f aca="false">IF($BC$3="４週",AZ49/4,IF($BC$3="暦月",(AZ49/($BC$8/7)),""))</f>
        <v>0</v>
      </c>
      <c r="BC49" s="100"/>
      <c r="BD49" s="249"/>
      <c r="BE49" s="249"/>
      <c r="BF49" s="249"/>
      <c r="BG49" s="249"/>
      <c r="BH49" s="249"/>
    </row>
    <row r="50" customFormat="false" ht="20.25" hidden="false" customHeight="true" outlineLevel="0" collapsed="false">
      <c r="B50" s="358"/>
      <c r="C50" s="250"/>
      <c r="D50" s="250"/>
      <c r="E50" s="250"/>
      <c r="F50" s="359"/>
      <c r="G50" s="360" t="n">
        <f aca="false">C48</f>
        <v>0</v>
      </c>
      <c r="H50" s="380"/>
      <c r="I50" s="244"/>
      <c r="J50" s="244"/>
      <c r="K50" s="244"/>
      <c r="L50" s="244"/>
      <c r="M50" s="370"/>
      <c r="N50" s="370"/>
      <c r="O50" s="370"/>
      <c r="P50" s="388" t="s">
        <v>203</v>
      </c>
      <c r="Q50" s="389"/>
      <c r="R50" s="389"/>
      <c r="S50" s="390"/>
      <c r="T50" s="391"/>
      <c r="U50" s="96" t="str">
        <f aca="false">IF(U48="","",VLOOKUP(U48,'シフト記号表（勤務時間帯） (4)'!$D$6:$Z$47,23,FALSE()))</f>
        <v/>
      </c>
      <c r="V50" s="97" t="str">
        <f aca="false">IF(V48="","",VLOOKUP(V48,'シフト記号表（勤務時間帯） (4)'!$D$6:$Z$47,23,FALSE()))</f>
        <v/>
      </c>
      <c r="W50" s="97" t="str">
        <f aca="false">IF(W48="","",VLOOKUP(W48,'シフト記号表（勤務時間帯） (4)'!$D$6:$Z$47,23,FALSE()))</f>
        <v/>
      </c>
      <c r="X50" s="97" t="str">
        <f aca="false">IF(X48="","",VLOOKUP(X48,'シフト記号表（勤務時間帯） (4)'!$D$6:$Z$47,23,FALSE()))</f>
        <v/>
      </c>
      <c r="Y50" s="97" t="str">
        <f aca="false">IF(Y48="","",VLOOKUP(Y48,'シフト記号表（勤務時間帯） (4)'!$D$6:$Z$47,23,FALSE()))</f>
        <v/>
      </c>
      <c r="Z50" s="97" t="str">
        <f aca="false">IF(Z48="","",VLOOKUP(Z48,'シフト記号表（勤務時間帯） (4)'!$D$6:$Z$47,23,FALSE()))</f>
        <v/>
      </c>
      <c r="AA50" s="98" t="str">
        <f aca="false">IF(AA48="","",VLOOKUP(AA48,'シフト記号表（勤務時間帯） (4)'!$D$6:$Z$47,23,FALSE()))</f>
        <v/>
      </c>
      <c r="AB50" s="96" t="str">
        <f aca="false">IF(AB48="","",VLOOKUP(AB48,'シフト記号表（勤務時間帯） (4)'!$D$6:$Z$47,23,FALSE()))</f>
        <v/>
      </c>
      <c r="AC50" s="97" t="str">
        <f aca="false">IF(AC48="","",VLOOKUP(AC48,'シフト記号表（勤務時間帯） (4)'!$D$6:$Z$47,23,FALSE()))</f>
        <v/>
      </c>
      <c r="AD50" s="97" t="str">
        <f aca="false">IF(AD48="","",VLOOKUP(AD48,'シフト記号表（勤務時間帯） (4)'!$D$6:$Z$47,23,FALSE()))</f>
        <v/>
      </c>
      <c r="AE50" s="97" t="str">
        <f aca="false">IF(AE48="","",VLOOKUP(AE48,'シフト記号表（勤務時間帯） (4)'!$D$6:$Z$47,23,FALSE()))</f>
        <v/>
      </c>
      <c r="AF50" s="97" t="str">
        <f aca="false">IF(AF48="","",VLOOKUP(AF48,'シフト記号表（勤務時間帯） (4)'!$D$6:$Z$47,23,FALSE()))</f>
        <v/>
      </c>
      <c r="AG50" s="97" t="str">
        <f aca="false">IF(AG48="","",VLOOKUP(AG48,'シフト記号表（勤務時間帯） (4)'!$D$6:$Z$47,23,FALSE()))</f>
        <v/>
      </c>
      <c r="AH50" s="98" t="str">
        <f aca="false">IF(AH48="","",VLOOKUP(AH48,'シフト記号表（勤務時間帯） (4)'!$D$6:$Z$47,23,FALSE()))</f>
        <v/>
      </c>
      <c r="AI50" s="96" t="str">
        <f aca="false">IF(AI48="","",VLOOKUP(AI48,'シフト記号表（勤務時間帯） (4)'!$D$6:$Z$47,23,FALSE()))</f>
        <v/>
      </c>
      <c r="AJ50" s="97" t="str">
        <f aca="false">IF(AJ48="","",VLOOKUP(AJ48,'シフト記号表（勤務時間帯） (4)'!$D$6:$Z$47,23,FALSE()))</f>
        <v/>
      </c>
      <c r="AK50" s="97" t="str">
        <f aca="false">IF(AK48="","",VLOOKUP(AK48,'シフト記号表（勤務時間帯） (4)'!$D$6:$Z$47,23,FALSE()))</f>
        <v/>
      </c>
      <c r="AL50" s="97" t="str">
        <f aca="false">IF(AL48="","",VLOOKUP(AL48,'シフト記号表（勤務時間帯） (4)'!$D$6:$Z$47,23,FALSE()))</f>
        <v/>
      </c>
      <c r="AM50" s="97" t="str">
        <f aca="false">IF(AM48="","",VLOOKUP(AM48,'シフト記号表（勤務時間帯） (4)'!$D$6:$Z$47,23,FALSE()))</f>
        <v/>
      </c>
      <c r="AN50" s="97" t="str">
        <f aca="false">IF(AN48="","",VLOOKUP(AN48,'シフト記号表（勤務時間帯） (4)'!$D$6:$Z$47,23,FALSE()))</f>
        <v/>
      </c>
      <c r="AO50" s="98" t="str">
        <f aca="false">IF(AO48="","",VLOOKUP(AO48,'シフト記号表（勤務時間帯） (4)'!$D$6:$Z$47,23,FALSE()))</f>
        <v/>
      </c>
      <c r="AP50" s="96" t="str">
        <f aca="false">IF(AP48="","",VLOOKUP(AP48,'シフト記号表（勤務時間帯） (4)'!$D$6:$Z$47,23,FALSE()))</f>
        <v/>
      </c>
      <c r="AQ50" s="97" t="str">
        <f aca="false">IF(AQ48="","",VLOOKUP(AQ48,'シフト記号表（勤務時間帯） (4)'!$D$6:$Z$47,23,FALSE()))</f>
        <v/>
      </c>
      <c r="AR50" s="97" t="str">
        <f aca="false">IF(AR48="","",VLOOKUP(AR48,'シフト記号表（勤務時間帯） (4)'!$D$6:$Z$47,23,FALSE()))</f>
        <v/>
      </c>
      <c r="AS50" s="97" t="str">
        <f aca="false">IF(AS48="","",VLOOKUP(AS48,'シフト記号表（勤務時間帯） (4)'!$D$6:$Z$47,23,FALSE()))</f>
        <v/>
      </c>
      <c r="AT50" s="97" t="str">
        <f aca="false">IF(AT48="","",VLOOKUP(AT48,'シフト記号表（勤務時間帯） (4)'!$D$6:$Z$47,23,FALSE()))</f>
        <v/>
      </c>
      <c r="AU50" s="97" t="str">
        <f aca="false">IF(AU48="","",VLOOKUP(AU48,'シフト記号表（勤務時間帯） (4)'!$D$6:$Z$47,23,FALSE()))</f>
        <v/>
      </c>
      <c r="AV50" s="98" t="str">
        <f aca="false">IF(AV48="","",VLOOKUP(AV48,'シフト記号表（勤務時間帯） (4)'!$D$6:$Z$47,23,FALSE()))</f>
        <v/>
      </c>
      <c r="AW50" s="96" t="str">
        <f aca="false">IF(AW48="","",VLOOKUP(AW48,'シフト記号表（勤務時間帯） (4)'!$D$6:$Z$47,23,FALSE()))</f>
        <v/>
      </c>
      <c r="AX50" s="97" t="str">
        <f aca="false">IF(AX48="","",VLOOKUP(AX48,'シフト記号表（勤務時間帯） (4)'!$D$6:$Z$47,23,FALSE()))</f>
        <v/>
      </c>
      <c r="AY50" s="97" t="str">
        <f aca="false">IF(AY48="","",VLOOKUP(AY48,'シフト記号表（勤務時間帯） (4)'!$D$6:$Z$47,23,FALSE()))</f>
        <v/>
      </c>
      <c r="AZ50" s="365" t="n">
        <f aca="false">IF($BC$3="４週",SUM(U50:AV50),IF($BC$3="暦月",SUM(U50:AY50),""))</f>
        <v>0</v>
      </c>
      <c r="BA50" s="365"/>
      <c r="BB50" s="366" t="n">
        <f aca="false">IF($BC$3="４週",AZ50/4,IF($BC$3="暦月",(AZ50/($BC$8/7)),""))</f>
        <v>0</v>
      </c>
      <c r="BC50" s="366"/>
      <c r="BD50" s="249"/>
      <c r="BE50" s="249"/>
      <c r="BF50" s="249"/>
      <c r="BG50" s="249"/>
      <c r="BH50" s="249"/>
    </row>
    <row r="51" customFormat="false" ht="20.25" hidden="false" customHeight="true" outlineLevel="0" collapsed="false">
      <c r="B51" s="367"/>
      <c r="C51" s="250"/>
      <c r="D51" s="250"/>
      <c r="E51" s="250"/>
      <c r="F51" s="353"/>
      <c r="G51" s="231"/>
      <c r="H51" s="380"/>
      <c r="I51" s="244"/>
      <c r="J51" s="244"/>
      <c r="K51" s="244"/>
      <c r="L51" s="244"/>
      <c r="M51" s="370"/>
      <c r="N51" s="370"/>
      <c r="O51" s="370"/>
      <c r="P51" s="371" t="s">
        <v>34</v>
      </c>
      <c r="Q51" s="381"/>
      <c r="R51" s="381"/>
      <c r="S51" s="382"/>
      <c r="T51" s="387"/>
      <c r="U51" s="375"/>
      <c r="V51" s="376"/>
      <c r="W51" s="376"/>
      <c r="X51" s="376"/>
      <c r="Y51" s="376"/>
      <c r="Z51" s="376"/>
      <c r="AA51" s="377"/>
      <c r="AB51" s="375"/>
      <c r="AC51" s="376"/>
      <c r="AD51" s="376"/>
      <c r="AE51" s="376"/>
      <c r="AF51" s="376"/>
      <c r="AG51" s="376"/>
      <c r="AH51" s="377"/>
      <c r="AI51" s="375"/>
      <c r="AJ51" s="376"/>
      <c r="AK51" s="376"/>
      <c r="AL51" s="376"/>
      <c r="AM51" s="376"/>
      <c r="AN51" s="376"/>
      <c r="AO51" s="377"/>
      <c r="AP51" s="375"/>
      <c r="AQ51" s="376"/>
      <c r="AR51" s="376"/>
      <c r="AS51" s="376"/>
      <c r="AT51" s="376"/>
      <c r="AU51" s="376"/>
      <c r="AV51" s="377"/>
      <c r="AW51" s="375"/>
      <c r="AX51" s="376"/>
      <c r="AY51" s="376"/>
      <c r="AZ51" s="378"/>
      <c r="BA51" s="378"/>
      <c r="BB51" s="379"/>
      <c r="BC51" s="379"/>
      <c r="BD51" s="249"/>
      <c r="BE51" s="249"/>
      <c r="BF51" s="249"/>
      <c r="BG51" s="249"/>
      <c r="BH51" s="249"/>
    </row>
    <row r="52" customFormat="false" ht="20.25" hidden="false" customHeight="true" outlineLevel="0" collapsed="false">
      <c r="B52" s="352" t="n">
        <f aca="false">B49+1</f>
        <v>11</v>
      </c>
      <c r="C52" s="250"/>
      <c r="D52" s="250"/>
      <c r="E52" s="250"/>
      <c r="F52" s="353" t="n">
        <f aca="false">C51</f>
        <v>0</v>
      </c>
      <c r="G52" s="231"/>
      <c r="H52" s="380"/>
      <c r="I52" s="244"/>
      <c r="J52" s="244"/>
      <c r="K52" s="244"/>
      <c r="L52" s="244"/>
      <c r="M52" s="370"/>
      <c r="N52" s="370"/>
      <c r="O52" s="370"/>
      <c r="P52" s="354" t="s">
        <v>202</v>
      </c>
      <c r="Q52" s="355"/>
      <c r="R52" s="355"/>
      <c r="S52" s="356"/>
      <c r="T52" s="357"/>
      <c r="U52" s="233" t="str">
        <f aca="false">IF(U51="","",VLOOKUP(U51,'シフト記号表（勤務時間帯） (4)'!$D$6:$X$47,21,FALSE()))</f>
        <v/>
      </c>
      <c r="V52" s="234" t="str">
        <f aca="false">IF(V51="","",VLOOKUP(V51,'シフト記号表（勤務時間帯） (4)'!$D$6:$X$47,21,FALSE()))</f>
        <v/>
      </c>
      <c r="W52" s="234" t="str">
        <f aca="false">IF(W51="","",VLOOKUP(W51,'シフト記号表（勤務時間帯） (4)'!$D$6:$X$47,21,FALSE()))</f>
        <v/>
      </c>
      <c r="X52" s="234" t="str">
        <f aca="false">IF(X51="","",VLOOKUP(X51,'シフト記号表（勤務時間帯） (4)'!$D$6:$X$47,21,FALSE()))</f>
        <v/>
      </c>
      <c r="Y52" s="234" t="str">
        <f aca="false">IF(Y51="","",VLOOKUP(Y51,'シフト記号表（勤務時間帯） (4)'!$D$6:$X$47,21,FALSE()))</f>
        <v/>
      </c>
      <c r="Z52" s="234" t="str">
        <f aca="false">IF(Z51="","",VLOOKUP(Z51,'シフト記号表（勤務時間帯） (4)'!$D$6:$X$47,21,FALSE()))</f>
        <v/>
      </c>
      <c r="AA52" s="235" t="str">
        <f aca="false">IF(AA51="","",VLOOKUP(AA51,'シフト記号表（勤務時間帯） (4)'!$D$6:$X$47,21,FALSE()))</f>
        <v/>
      </c>
      <c r="AB52" s="233" t="str">
        <f aca="false">IF(AB51="","",VLOOKUP(AB51,'シフト記号表（勤務時間帯） (4)'!$D$6:$X$47,21,FALSE()))</f>
        <v/>
      </c>
      <c r="AC52" s="234" t="str">
        <f aca="false">IF(AC51="","",VLOOKUP(AC51,'シフト記号表（勤務時間帯） (4)'!$D$6:$X$47,21,FALSE()))</f>
        <v/>
      </c>
      <c r="AD52" s="234" t="str">
        <f aca="false">IF(AD51="","",VLOOKUP(AD51,'シフト記号表（勤務時間帯） (4)'!$D$6:$X$47,21,FALSE()))</f>
        <v/>
      </c>
      <c r="AE52" s="234" t="str">
        <f aca="false">IF(AE51="","",VLOOKUP(AE51,'シフト記号表（勤務時間帯） (4)'!$D$6:$X$47,21,FALSE()))</f>
        <v/>
      </c>
      <c r="AF52" s="234" t="str">
        <f aca="false">IF(AF51="","",VLOOKUP(AF51,'シフト記号表（勤務時間帯） (4)'!$D$6:$X$47,21,FALSE()))</f>
        <v/>
      </c>
      <c r="AG52" s="234" t="str">
        <f aca="false">IF(AG51="","",VLOOKUP(AG51,'シフト記号表（勤務時間帯） (4)'!$D$6:$X$47,21,FALSE()))</f>
        <v/>
      </c>
      <c r="AH52" s="235" t="str">
        <f aca="false">IF(AH51="","",VLOOKUP(AH51,'シフト記号表（勤務時間帯） (4)'!$D$6:$X$47,21,FALSE()))</f>
        <v/>
      </c>
      <c r="AI52" s="233" t="str">
        <f aca="false">IF(AI51="","",VLOOKUP(AI51,'シフト記号表（勤務時間帯） (4)'!$D$6:$X$47,21,FALSE()))</f>
        <v/>
      </c>
      <c r="AJ52" s="234" t="str">
        <f aca="false">IF(AJ51="","",VLOOKUP(AJ51,'シフト記号表（勤務時間帯） (4)'!$D$6:$X$47,21,FALSE()))</f>
        <v/>
      </c>
      <c r="AK52" s="234" t="str">
        <f aca="false">IF(AK51="","",VLOOKUP(AK51,'シフト記号表（勤務時間帯） (4)'!$D$6:$X$47,21,FALSE()))</f>
        <v/>
      </c>
      <c r="AL52" s="234" t="str">
        <f aca="false">IF(AL51="","",VLOOKUP(AL51,'シフト記号表（勤務時間帯） (4)'!$D$6:$X$47,21,FALSE()))</f>
        <v/>
      </c>
      <c r="AM52" s="234" t="str">
        <f aca="false">IF(AM51="","",VLOOKUP(AM51,'シフト記号表（勤務時間帯） (4)'!$D$6:$X$47,21,FALSE()))</f>
        <v/>
      </c>
      <c r="AN52" s="234" t="str">
        <f aca="false">IF(AN51="","",VLOOKUP(AN51,'シフト記号表（勤務時間帯） (4)'!$D$6:$X$47,21,FALSE()))</f>
        <v/>
      </c>
      <c r="AO52" s="235" t="str">
        <f aca="false">IF(AO51="","",VLOOKUP(AO51,'シフト記号表（勤務時間帯） (4)'!$D$6:$X$47,21,FALSE()))</f>
        <v/>
      </c>
      <c r="AP52" s="233" t="str">
        <f aca="false">IF(AP51="","",VLOOKUP(AP51,'シフト記号表（勤務時間帯） (4)'!$D$6:$X$47,21,FALSE()))</f>
        <v/>
      </c>
      <c r="AQ52" s="234" t="str">
        <f aca="false">IF(AQ51="","",VLOOKUP(AQ51,'シフト記号表（勤務時間帯） (4)'!$D$6:$X$47,21,FALSE()))</f>
        <v/>
      </c>
      <c r="AR52" s="234" t="str">
        <f aca="false">IF(AR51="","",VLOOKUP(AR51,'シフト記号表（勤務時間帯） (4)'!$D$6:$X$47,21,FALSE()))</f>
        <v/>
      </c>
      <c r="AS52" s="234" t="str">
        <f aca="false">IF(AS51="","",VLOOKUP(AS51,'シフト記号表（勤務時間帯） (4)'!$D$6:$X$47,21,FALSE()))</f>
        <v/>
      </c>
      <c r="AT52" s="234" t="str">
        <f aca="false">IF(AT51="","",VLOOKUP(AT51,'シフト記号表（勤務時間帯） (4)'!$D$6:$X$47,21,FALSE()))</f>
        <v/>
      </c>
      <c r="AU52" s="234" t="str">
        <f aca="false">IF(AU51="","",VLOOKUP(AU51,'シフト記号表（勤務時間帯） (4)'!$D$6:$X$47,21,FALSE()))</f>
        <v/>
      </c>
      <c r="AV52" s="235" t="str">
        <f aca="false">IF(AV51="","",VLOOKUP(AV51,'シフト記号表（勤務時間帯） (4)'!$D$6:$X$47,21,FALSE()))</f>
        <v/>
      </c>
      <c r="AW52" s="233" t="str">
        <f aca="false">IF(AW51="","",VLOOKUP(AW51,'シフト記号表（勤務時間帯） (4)'!$D$6:$X$47,21,FALSE()))</f>
        <v/>
      </c>
      <c r="AX52" s="234" t="str">
        <f aca="false">IF(AX51="","",VLOOKUP(AX51,'シフト記号表（勤務時間帯） (4)'!$D$6:$X$47,21,FALSE()))</f>
        <v/>
      </c>
      <c r="AY52" s="234" t="str">
        <f aca="false">IF(AY51="","",VLOOKUP(AY51,'シフト記号表（勤務時間帯） (4)'!$D$6:$X$47,21,FALSE()))</f>
        <v/>
      </c>
      <c r="AZ52" s="99" t="n">
        <f aca="false">IF($BC$3="４週",SUM(U52:AV52),IF($BC$3="暦月",SUM(U52:AY52),""))</f>
        <v>0</v>
      </c>
      <c r="BA52" s="99"/>
      <c r="BB52" s="100" t="n">
        <f aca="false">IF($BC$3="４週",AZ52/4,IF($BC$3="暦月",(AZ52/($BC$8/7)),""))</f>
        <v>0</v>
      </c>
      <c r="BC52" s="100"/>
      <c r="BD52" s="249"/>
      <c r="BE52" s="249"/>
      <c r="BF52" s="249"/>
      <c r="BG52" s="249"/>
      <c r="BH52" s="249"/>
    </row>
    <row r="53" customFormat="false" ht="20.25" hidden="false" customHeight="true" outlineLevel="0" collapsed="false">
      <c r="B53" s="358"/>
      <c r="C53" s="250"/>
      <c r="D53" s="250"/>
      <c r="E53" s="250"/>
      <c r="F53" s="359"/>
      <c r="G53" s="360" t="n">
        <f aca="false">C51</f>
        <v>0</v>
      </c>
      <c r="H53" s="380"/>
      <c r="I53" s="244"/>
      <c r="J53" s="244"/>
      <c r="K53" s="244"/>
      <c r="L53" s="244"/>
      <c r="M53" s="370"/>
      <c r="N53" s="370"/>
      <c r="O53" s="370"/>
      <c r="P53" s="388" t="s">
        <v>203</v>
      </c>
      <c r="Q53" s="389"/>
      <c r="R53" s="389"/>
      <c r="S53" s="390"/>
      <c r="T53" s="391"/>
      <c r="U53" s="96" t="str">
        <f aca="false">IF(U51="","",VLOOKUP(U51,'シフト記号表（勤務時間帯） (4)'!$D$6:$Z$47,23,FALSE()))</f>
        <v/>
      </c>
      <c r="V53" s="97" t="str">
        <f aca="false">IF(V51="","",VLOOKUP(V51,'シフト記号表（勤務時間帯） (4)'!$D$6:$Z$47,23,FALSE()))</f>
        <v/>
      </c>
      <c r="W53" s="97" t="str">
        <f aca="false">IF(W51="","",VLOOKUP(W51,'シフト記号表（勤務時間帯） (4)'!$D$6:$Z$47,23,FALSE()))</f>
        <v/>
      </c>
      <c r="X53" s="97" t="str">
        <f aca="false">IF(X51="","",VLOOKUP(X51,'シフト記号表（勤務時間帯） (4)'!$D$6:$Z$47,23,FALSE()))</f>
        <v/>
      </c>
      <c r="Y53" s="97" t="str">
        <f aca="false">IF(Y51="","",VLOOKUP(Y51,'シフト記号表（勤務時間帯） (4)'!$D$6:$Z$47,23,FALSE()))</f>
        <v/>
      </c>
      <c r="Z53" s="97" t="str">
        <f aca="false">IF(Z51="","",VLOOKUP(Z51,'シフト記号表（勤務時間帯） (4)'!$D$6:$Z$47,23,FALSE()))</f>
        <v/>
      </c>
      <c r="AA53" s="98" t="str">
        <f aca="false">IF(AA51="","",VLOOKUP(AA51,'シフト記号表（勤務時間帯） (4)'!$D$6:$Z$47,23,FALSE()))</f>
        <v/>
      </c>
      <c r="AB53" s="96" t="str">
        <f aca="false">IF(AB51="","",VLOOKUP(AB51,'シフト記号表（勤務時間帯） (4)'!$D$6:$Z$47,23,FALSE()))</f>
        <v/>
      </c>
      <c r="AC53" s="97" t="str">
        <f aca="false">IF(AC51="","",VLOOKUP(AC51,'シフト記号表（勤務時間帯） (4)'!$D$6:$Z$47,23,FALSE()))</f>
        <v/>
      </c>
      <c r="AD53" s="97" t="str">
        <f aca="false">IF(AD51="","",VLOOKUP(AD51,'シフト記号表（勤務時間帯） (4)'!$D$6:$Z$47,23,FALSE()))</f>
        <v/>
      </c>
      <c r="AE53" s="97" t="str">
        <f aca="false">IF(AE51="","",VLOOKUP(AE51,'シフト記号表（勤務時間帯） (4)'!$D$6:$Z$47,23,FALSE()))</f>
        <v/>
      </c>
      <c r="AF53" s="97" t="str">
        <f aca="false">IF(AF51="","",VLOOKUP(AF51,'シフト記号表（勤務時間帯） (4)'!$D$6:$Z$47,23,FALSE()))</f>
        <v/>
      </c>
      <c r="AG53" s="97" t="str">
        <f aca="false">IF(AG51="","",VLOOKUP(AG51,'シフト記号表（勤務時間帯） (4)'!$D$6:$Z$47,23,FALSE()))</f>
        <v/>
      </c>
      <c r="AH53" s="98" t="str">
        <f aca="false">IF(AH51="","",VLOOKUP(AH51,'シフト記号表（勤務時間帯） (4)'!$D$6:$Z$47,23,FALSE()))</f>
        <v/>
      </c>
      <c r="AI53" s="96" t="str">
        <f aca="false">IF(AI51="","",VLOOKUP(AI51,'シフト記号表（勤務時間帯） (4)'!$D$6:$Z$47,23,FALSE()))</f>
        <v/>
      </c>
      <c r="AJ53" s="97" t="str">
        <f aca="false">IF(AJ51="","",VLOOKUP(AJ51,'シフト記号表（勤務時間帯） (4)'!$D$6:$Z$47,23,FALSE()))</f>
        <v/>
      </c>
      <c r="AK53" s="97" t="str">
        <f aca="false">IF(AK51="","",VLOOKUP(AK51,'シフト記号表（勤務時間帯） (4)'!$D$6:$Z$47,23,FALSE()))</f>
        <v/>
      </c>
      <c r="AL53" s="97" t="str">
        <f aca="false">IF(AL51="","",VLOOKUP(AL51,'シフト記号表（勤務時間帯） (4)'!$D$6:$Z$47,23,FALSE()))</f>
        <v/>
      </c>
      <c r="AM53" s="97" t="str">
        <f aca="false">IF(AM51="","",VLOOKUP(AM51,'シフト記号表（勤務時間帯） (4)'!$D$6:$Z$47,23,FALSE()))</f>
        <v/>
      </c>
      <c r="AN53" s="97" t="str">
        <f aca="false">IF(AN51="","",VLOOKUP(AN51,'シフト記号表（勤務時間帯） (4)'!$D$6:$Z$47,23,FALSE()))</f>
        <v/>
      </c>
      <c r="AO53" s="98" t="str">
        <f aca="false">IF(AO51="","",VLOOKUP(AO51,'シフト記号表（勤務時間帯） (4)'!$D$6:$Z$47,23,FALSE()))</f>
        <v/>
      </c>
      <c r="AP53" s="96" t="str">
        <f aca="false">IF(AP51="","",VLOOKUP(AP51,'シフト記号表（勤務時間帯） (4)'!$D$6:$Z$47,23,FALSE()))</f>
        <v/>
      </c>
      <c r="AQ53" s="97" t="str">
        <f aca="false">IF(AQ51="","",VLOOKUP(AQ51,'シフト記号表（勤務時間帯） (4)'!$D$6:$Z$47,23,FALSE()))</f>
        <v/>
      </c>
      <c r="AR53" s="97" t="str">
        <f aca="false">IF(AR51="","",VLOOKUP(AR51,'シフト記号表（勤務時間帯） (4)'!$D$6:$Z$47,23,FALSE()))</f>
        <v/>
      </c>
      <c r="AS53" s="97" t="str">
        <f aca="false">IF(AS51="","",VLOOKUP(AS51,'シフト記号表（勤務時間帯） (4)'!$D$6:$Z$47,23,FALSE()))</f>
        <v/>
      </c>
      <c r="AT53" s="97" t="str">
        <f aca="false">IF(AT51="","",VLOOKUP(AT51,'シフト記号表（勤務時間帯） (4)'!$D$6:$Z$47,23,FALSE()))</f>
        <v/>
      </c>
      <c r="AU53" s="97" t="str">
        <f aca="false">IF(AU51="","",VLOOKUP(AU51,'シフト記号表（勤務時間帯） (4)'!$D$6:$Z$47,23,FALSE()))</f>
        <v/>
      </c>
      <c r="AV53" s="98" t="str">
        <f aca="false">IF(AV51="","",VLOOKUP(AV51,'シフト記号表（勤務時間帯） (4)'!$D$6:$Z$47,23,FALSE()))</f>
        <v/>
      </c>
      <c r="AW53" s="96" t="str">
        <f aca="false">IF(AW51="","",VLOOKUP(AW51,'シフト記号表（勤務時間帯） (4)'!$D$6:$Z$47,23,FALSE()))</f>
        <v/>
      </c>
      <c r="AX53" s="97" t="str">
        <f aca="false">IF(AX51="","",VLOOKUP(AX51,'シフト記号表（勤務時間帯） (4)'!$D$6:$Z$47,23,FALSE()))</f>
        <v/>
      </c>
      <c r="AY53" s="97" t="str">
        <f aca="false">IF(AY51="","",VLOOKUP(AY51,'シフト記号表（勤務時間帯） (4)'!$D$6:$Z$47,23,FALSE()))</f>
        <v/>
      </c>
      <c r="AZ53" s="365" t="n">
        <f aca="false">IF($BC$3="４週",SUM(U53:AV53),IF($BC$3="暦月",SUM(U53:AY53),""))</f>
        <v>0</v>
      </c>
      <c r="BA53" s="365"/>
      <c r="BB53" s="366" t="n">
        <f aca="false">IF($BC$3="４週",AZ53/4,IF($BC$3="暦月",(AZ53/($BC$8/7)),""))</f>
        <v>0</v>
      </c>
      <c r="BC53" s="366"/>
      <c r="BD53" s="249"/>
      <c r="BE53" s="249"/>
      <c r="BF53" s="249"/>
      <c r="BG53" s="249"/>
      <c r="BH53" s="249"/>
    </row>
    <row r="54" customFormat="false" ht="20.25" hidden="false" customHeight="true" outlineLevel="0" collapsed="false">
      <c r="B54" s="367"/>
      <c r="C54" s="250"/>
      <c r="D54" s="250"/>
      <c r="E54" s="250"/>
      <c r="F54" s="353"/>
      <c r="G54" s="231"/>
      <c r="H54" s="380"/>
      <c r="I54" s="244"/>
      <c r="J54" s="244"/>
      <c r="K54" s="244"/>
      <c r="L54" s="244"/>
      <c r="M54" s="370"/>
      <c r="N54" s="370"/>
      <c r="O54" s="370"/>
      <c r="P54" s="371" t="s">
        <v>34</v>
      </c>
      <c r="Q54" s="381"/>
      <c r="R54" s="381"/>
      <c r="S54" s="382"/>
      <c r="T54" s="387"/>
      <c r="U54" s="375"/>
      <c r="V54" s="376"/>
      <c r="W54" s="376"/>
      <c r="X54" s="376"/>
      <c r="Y54" s="376"/>
      <c r="Z54" s="376"/>
      <c r="AA54" s="377"/>
      <c r="AB54" s="375"/>
      <c r="AC54" s="376"/>
      <c r="AD54" s="376"/>
      <c r="AE54" s="376"/>
      <c r="AF54" s="376"/>
      <c r="AG54" s="376"/>
      <c r="AH54" s="377"/>
      <c r="AI54" s="375"/>
      <c r="AJ54" s="376"/>
      <c r="AK54" s="376"/>
      <c r="AL54" s="376"/>
      <c r="AM54" s="376"/>
      <c r="AN54" s="376"/>
      <c r="AO54" s="377"/>
      <c r="AP54" s="375"/>
      <c r="AQ54" s="376"/>
      <c r="AR54" s="376"/>
      <c r="AS54" s="376"/>
      <c r="AT54" s="376"/>
      <c r="AU54" s="376"/>
      <c r="AV54" s="377"/>
      <c r="AW54" s="375"/>
      <c r="AX54" s="376"/>
      <c r="AY54" s="376"/>
      <c r="AZ54" s="378"/>
      <c r="BA54" s="378"/>
      <c r="BB54" s="379"/>
      <c r="BC54" s="379"/>
      <c r="BD54" s="249"/>
      <c r="BE54" s="249"/>
      <c r="BF54" s="249"/>
      <c r="BG54" s="249"/>
      <c r="BH54" s="249"/>
    </row>
    <row r="55" customFormat="false" ht="20.25" hidden="false" customHeight="true" outlineLevel="0" collapsed="false">
      <c r="B55" s="352" t="n">
        <f aca="false">B52+1</f>
        <v>12</v>
      </c>
      <c r="C55" s="250"/>
      <c r="D55" s="250"/>
      <c r="E55" s="250"/>
      <c r="F55" s="353" t="n">
        <f aca="false">C54</f>
        <v>0</v>
      </c>
      <c r="G55" s="231"/>
      <c r="H55" s="380"/>
      <c r="I55" s="244"/>
      <c r="J55" s="244"/>
      <c r="K55" s="244"/>
      <c r="L55" s="244"/>
      <c r="M55" s="370"/>
      <c r="N55" s="370"/>
      <c r="O55" s="370"/>
      <c r="P55" s="354" t="s">
        <v>202</v>
      </c>
      <c r="Q55" s="355"/>
      <c r="R55" s="355"/>
      <c r="S55" s="356"/>
      <c r="T55" s="357"/>
      <c r="U55" s="233" t="str">
        <f aca="false">IF(U54="","",VLOOKUP(U54,'シフト記号表（勤務時間帯） (4)'!$D$6:$X$47,21,FALSE()))</f>
        <v/>
      </c>
      <c r="V55" s="234" t="str">
        <f aca="false">IF(V54="","",VLOOKUP(V54,'シフト記号表（勤務時間帯） (4)'!$D$6:$X$47,21,FALSE()))</f>
        <v/>
      </c>
      <c r="W55" s="234" t="str">
        <f aca="false">IF(W54="","",VLOOKUP(W54,'シフト記号表（勤務時間帯） (4)'!$D$6:$X$47,21,FALSE()))</f>
        <v/>
      </c>
      <c r="X55" s="234" t="str">
        <f aca="false">IF(X54="","",VLOOKUP(X54,'シフト記号表（勤務時間帯） (4)'!$D$6:$X$47,21,FALSE()))</f>
        <v/>
      </c>
      <c r="Y55" s="234" t="str">
        <f aca="false">IF(Y54="","",VLOOKUP(Y54,'シフト記号表（勤務時間帯） (4)'!$D$6:$X$47,21,FALSE()))</f>
        <v/>
      </c>
      <c r="Z55" s="234" t="str">
        <f aca="false">IF(Z54="","",VLOOKUP(Z54,'シフト記号表（勤務時間帯） (4)'!$D$6:$X$47,21,FALSE()))</f>
        <v/>
      </c>
      <c r="AA55" s="235" t="str">
        <f aca="false">IF(AA54="","",VLOOKUP(AA54,'シフト記号表（勤務時間帯） (4)'!$D$6:$X$47,21,FALSE()))</f>
        <v/>
      </c>
      <c r="AB55" s="233" t="str">
        <f aca="false">IF(AB54="","",VLOOKUP(AB54,'シフト記号表（勤務時間帯） (4)'!$D$6:$X$47,21,FALSE()))</f>
        <v/>
      </c>
      <c r="AC55" s="234" t="str">
        <f aca="false">IF(AC54="","",VLOOKUP(AC54,'シフト記号表（勤務時間帯） (4)'!$D$6:$X$47,21,FALSE()))</f>
        <v/>
      </c>
      <c r="AD55" s="234" t="str">
        <f aca="false">IF(AD54="","",VLOOKUP(AD54,'シフト記号表（勤務時間帯） (4)'!$D$6:$X$47,21,FALSE()))</f>
        <v/>
      </c>
      <c r="AE55" s="234" t="str">
        <f aca="false">IF(AE54="","",VLOOKUP(AE54,'シフト記号表（勤務時間帯） (4)'!$D$6:$X$47,21,FALSE()))</f>
        <v/>
      </c>
      <c r="AF55" s="234" t="str">
        <f aca="false">IF(AF54="","",VLOOKUP(AF54,'シフト記号表（勤務時間帯） (4)'!$D$6:$X$47,21,FALSE()))</f>
        <v/>
      </c>
      <c r="AG55" s="234" t="str">
        <f aca="false">IF(AG54="","",VLOOKUP(AG54,'シフト記号表（勤務時間帯） (4)'!$D$6:$X$47,21,FALSE()))</f>
        <v/>
      </c>
      <c r="AH55" s="235" t="str">
        <f aca="false">IF(AH54="","",VLOOKUP(AH54,'シフト記号表（勤務時間帯） (4)'!$D$6:$X$47,21,FALSE()))</f>
        <v/>
      </c>
      <c r="AI55" s="233" t="str">
        <f aca="false">IF(AI54="","",VLOOKUP(AI54,'シフト記号表（勤務時間帯） (4)'!$D$6:$X$47,21,FALSE()))</f>
        <v/>
      </c>
      <c r="AJ55" s="234" t="str">
        <f aca="false">IF(AJ54="","",VLOOKUP(AJ54,'シフト記号表（勤務時間帯） (4)'!$D$6:$X$47,21,FALSE()))</f>
        <v/>
      </c>
      <c r="AK55" s="234" t="str">
        <f aca="false">IF(AK54="","",VLOOKUP(AK54,'シフト記号表（勤務時間帯） (4)'!$D$6:$X$47,21,FALSE()))</f>
        <v/>
      </c>
      <c r="AL55" s="234" t="str">
        <f aca="false">IF(AL54="","",VLOOKUP(AL54,'シフト記号表（勤務時間帯） (4)'!$D$6:$X$47,21,FALSE()))</f>
        <v/>
      </c>
      <c r="AM55" s="234" t="str">
        <f aca="false">IF(AM54="","",VLOOKUP(AM54,'シフト記号表（勤務時間帯） (4)'!$D$6:$X$47,21,FALSE()))</f>
        <v/>
      </c>
      <c r="AN55" s="234" t="str">
        <f aca="false">IF(AN54="","",VLOOKUP(AN54,'シフト記号表（勤務時間帯） (4)'!$D$6:$X$47,21,FALSE()))</f>
        <v/>
      </c>
      <c r="AO55" s="235" t="str">
        <f aca="false">IF(AO54="","",VLOOKUP(AO54,'シフト記号表（勤務時間帯） (4)'!$D$6:$X$47,21,FALSE()))</f>
        <v/>
      </c>
      <c r="AP55" s="233" t="str">
        <f aca="false">IF(AP54="","",VLOOKUP(AP54,'シフト記号表（勤務時間帯） (4)'!$D$6:$X$47,21,FALSE()))</f>
        <v/>
      </c>
      <c r="AQ55" s="234" t="str">
        <f aca="false">IF(AQ54="","",VLOOKUP(AQ54,'シフト記号表（勤務時間帯） (4)'!$D$6:$X$47,21,FALSE()))</f>
        <v/>
      </c>
      <c r="AR55" s="234" t="str">
        <f aca="false">IF(AR54="","",VLOOKUP(AR54,'シフト記号表（勤務時間帯） (4)'!$D$6:$X$47,21,FALSE()))</f>
        <v/>
      </c>
      <c r="AS55" s="234" t="str">
        <f aca="false">IF(AS54="","",VLOOKUP(AS54,'シフト記号表（勤務時間帯） (4)'!$D$6:$X$47,21,FALSE()))</f>
        <v/>
      </c>
      <c r="AT55" s="234" t="str">
        <f aca="false">IF(AT54="","",VLOOKUP(AT54,'シフト記号表（勤務時間帯） (4)'!$D$6:$X$47,21,FALSE()))</f>
        <v/>
      </c>
      <c r="AU55" s="234" t="str">
        <f aca="false">IF(AU54="","",VLOOKUP(AU54,'シフト記号表（勤務時間帯） (4)'!$D$6:$X$47,21,FALSE()))</f>
        <v/>
      </c>
      <c r="AV55" s="235" t="str">
        <f aca="false">IF(AV54="","",VLOOKUP(AV54,'シフト記号表（勤務時間帯） (4)'!$D$6:$X$47,21,FALSE()))</f>
        <v/>
      </c>
      <c r="AW55" s="233" t="str">
        <f aca="false">IF(AW54="","",VLOOKUP(AW54,'シフト記号表（勤務時間帯） (4)'!$D$6:$X$47,21,FALSE()))</f>
        <v/>
      </c>
      <c r="AX55" s="234" t="str">
        <f aca="false">IF(AX54="","",VLOOKUP(AX54,'シフト記号表（勤務時間帯） (4)'!$D$6:$X$47,21,FALSE()))</f>
        <v/>
      </c>
      <c r="AY55" s="234" t="str">
        <f aca="false">IF(AY54="","",VLOOKUP(AY54,'シフト記号表（勤務時間帯） (4)'!$D$6:$X$47,21,FALSE()))</f>
        <v/>
      </c>
      <c r="AZ55" s="99" t="n">
        <f aca="false">IF($BC$3="４週",SUM(U55:AV55),IF($BC$3="暦月",SUM(U55:AY55),""))</f>
        <v>0</v>
      </c>
      <c r="BA55" s="99"/>
      <c r="BB55" s="100" t="n">
        <f aca="false">IF($BC$3="４週",AZ55/4,IF($BC$3="暦月",(AZ55/($BC$8/7)),""))</f>
        <v>0</v>
      </c>
      <c r="BC55" s="100"/>
      <c r="BD55" s="249"/>
      <c r="BE55" s="249"/>
      <c r="BF55" s="249"/>
      <c r="BG55" s="249"/>
      <c r="BH55" s="249"/>
    </row>
    <row r="56" customFormat="false" ht="20.25" hidden="false" customHeight="true" outlineLevel="0" collapsed="false">
      <c r="B56" s="358"/>
      <c r="C56" s="250"/>
      <c r="D56" s="250"/>
      <c r="E56" s="250"/>
      <c r="F56" s="359"/>
      <c r="G56" s="360" t="n">
        <f aca="false">C54</f>
        <v>0</v>
      </c>
      <c r="H56" s="380"/>
      <c r="I56" s="244"/>
      <c r="J56" s="244"/>
      <c r="K56" s="244"/>
      <c r="L56" s="244"/>
      <c r="M56" s="370"/>
      <c r="N56" s="370"/>
      <c r="O56" s="370"/>
      <c r="P56" s="388" t="s">
        <v>203</v>
      </c>
      <c r="Q56" s="389"/>
      <c r="R56" s="389"/>
      <c r="S56" s="390"/>
      <c r="T56" s="391"/>
      <c r="U56" s="96" t="str">
        <f aca="false">IF(U54="","",VLOOKUP(U54,'シフト記号表（勤務時間帯） (4)'!$D$6:$Z$47,23,FALSE()))</f>
        <v/>
      </c>
      <c r="V56" s="97" t="str">
        <f aca="false">IF(V54="","",VLOOKUP(V54,'シフト記号表（勤務時間帯） (4)'!$D$6:$Z$47,23,FALSE()))</f>
        <v/>
      </c>
      <c r="W56" s="97" t="str">
        <f aca="false">IF(W54="","",VLOOKUP(W54,'シフト記号表（勤務時間帯） (4)'!$D$6:$Z$47,23,FALSE()))</f>
        <v/>
      </c>
      <c r="X56" s="97" t="str">
        <f aca="false">IF(X54="","",VLOOKUP(X54,'シフト記号表（勤務時間帯） (4)'!$D$6:$Z$47,23,FALSE()))</f>
        <v/>
      </c>
      <c r="Y56" s="97" t="str">
        <f aca="false">IF(Y54="","",VLOOKUP(Y54,'シフト記号表（勤務時間帯） (4)'!$D$6:$Z$47,23,FALSE()))</f>
        <v/>
      </c>
      <c r="Z56" s="97" t="str">
        <f aca="false">IF(Z54="","",VLOOKUP(Z54,'シフト記号表（勤務時間帯） (4)'!$D$6:$Z$47,23,FALSE()))</f>
        <v/>
      </c>
      <c r="AA56" s="98" t="str">
        <f aca="false">IF(AA54="","",VLOOKUP(AA54,'シフト記号表（勤務時間帯） (4)'!$D$6:$Z$47,23,FALSE()))</f>
        <v/>
      </c>
      <c r="AB56" s="96" t="str">
        <f aca="false">IF(AB54="","",VLOOKUP(AB54,'シフト記号表（勤務時間帯） (4)'!$D$6:$Z$47,23,FALSE()))</f>
        <v/>
      </c>
      <c r="AC56" s="97" t="str">
        <f aca="false">IF(AC54="","",VLOOKUP(AC54,'シフト記号表（勤務時間帯） (4)'!$D$6:$Z$47,23,FALSE()))</f>
        <v/>
      </c>
      <c r="AD56" s="97" t="str">
        <f aca="false">IF(AD54="","",VLOOKUP(AD54,'シフト記号表（勤務時間帯） (4)'!$D$6:$Z$47,23,FALSE()))</f>
        <v/>
      </c>
      <c r="AE56" s="97" t="str">
        <f aca="false">IF(AE54="","",VLOOKUP(AE54,'シフト記号表（勤務時間帯） (4)'!$D$6:$Z$47,23,FALSE()))</f>
        <v/>
      </c>
      <c r="AF56" s="97" t="str">
        <f aca="false">IF(AF54="","",VLOOKUP(AF54,'シフト記号表（勤務時間帯） (4)'!$D$6:$Z$47,23,FALSE()))</f>
        <v/>
      </c>
      <c r="AG56" s="97" t="str">
        <f aca="false">IF(AG54="","",VLOOKUP(AG54,'シフト記号表（勤務時間帯） (4)'!$D$6:$Z$47,23,FALSE()))</f>
        <v/>
      </c>
      <c r="AH56" s="98" t="str">
        <f aca="false">IF(AH54="","",VLOOKUP(AH54,'シフト記号表（勤務時間帯） (4)'!$D$6:$Z$47,23,FALSE()))</f>
        <v/>
      </c>
      <c r="AI56" s="96" t="str">
        <f aca="false">IF(AI54="","",VLOOKUP(AI54,'シフト記号表（勤務時間帯） (4)'!$D$6:$Z$47,23,FALSE()))</f>
        <v/>
      </c>
      <c r="AJ56" s="97" t="str">
        <f aca="false">IF(AJ54="","",VLOOKUP(AJ54,'シフト記号表（勤務時間帯） (4)'!$D$6:$Z$47,23,FALSE()))</f>
        <v/>
      </c>
      <c r="AK56" s="97" t="str">
        <f aca="false">IF(AK54="","",VLOOKUP(AK54,'シフト記号表（勤務時間帯） (4)'!$D$6:$Z$47,23,FALSE()))</f>
        <v/>
      </c>
      <c r="AL56" s="97" t="str">
        <f aca="false">IF(AL54="","",VLOOKUP(AL54,'シフト記号表（勤務時間帯） (4)'!$D$6:$Z$47,23,FALSE()))</f>
        <v/>
      </c>
      <c r="AM56" s="97" t="str">
        <f aca="false">IF(AM54="","",VLOOKUP(AM54,'シフト記号表（勤務時間帯） (4)'!$D$6:$Z$47,23,FALSE()))</f>
        <v/>
      </c>
      <c r="AN56" s="97" t="str">
        <f aca="false">IF(AN54="","",VLOOKUP(AN54,'シフト記号表（勤務時間帯） (4)'!$D$6:$Z$47,23,FALSE()))</f>
        <v/>
      </c>
      <c r="AO56" s="98" t="str">
        <f aca="false">IF(AO54="","",VLOOKUP(AO54,'シフト記号表（勤務時間帯） (4)'!$D$6:$Z$47,23,FALSE()))</f>
        <v/>
      </c>
      <c r="AP56" s="96" t="str">
        <f aca="false">IF(AP54="","",VLOOKUP(AP54,'シフト記号表（勤務時間帯） (4)'!$D$6:$Z$47,23,FALSE()))</f>
        <v/>
      </c>
      <c r="AQ56" s="97" t="str">
        <f aca="false">IF(AQ54="","",VLOOKUP(AQ54,'シフト記号表（勤務時間帯） (4)'!$D$6:$Z$47,23,FALSE()))</f>
        <v/>
      </c>
      <c r="AR56" s="97" t="str">
        <f aca="false">IF(AR54="","",VLOOKUP(AR54,'シフト記号表（勤務時間帯） (4)'!$D$6:$Z$47,23,FALSE()))</f>
        <v/>
      </c>
      <c r="AS56" s="97" t="str">
        <f aca="false">IF(AS54="","",VLOOKUP(AS54,'シフト記号表（勤務時間帯） (4)'!$D$6:$Z$47,23,FALSE()))</f>
        <v/>
      </c>
      <c r="AT56" s="97" t="str">
        <f aca="false">IF(AT54="","",VLOOKUP(AT54,'シフト記号表（勤務時間帯） (4)'!$D$6:$Z$47,23,FALSE()))</f>
        <v/>
      </c>
      <c r="AU56" s="97" t="str">
        <f aca="false">IF(AU54="","",VLOOKUP(AU54,'シフト記号表（勤務時間帯） (4)'!$D$6:$Z$47,23,FALSE()))</f>
        <v/>
      </c>
      <c r="AV56" s="98" t="str">
        <f aca="false">IF(AV54="","",VLOOKUP(AV54,'シフト記号表（勤務時間帯） (4)'!$D$6:$Z$47,23,FALSE()))</f>
        <v/>
      </c>
      <c r="AW56" s="96" t="str">
        <f aca="false">IF(AW54="","",VLOOKUP(AW54,'シフト記号表（勤務時間帯） (4)'!$D$6:$Z$47,23,FALSE()))</f>
        <v/>
      </c>
      <c r="AX56" s="97" t="str">
        <f aca="false">IF(AX54="","",VLOOKUP(AX54,'シフト記号表（勤務時間帯） (4)'!$D$6:$Z$47,23,FALSE()))</f>
        <v/>
      </c>
      <c r="AY56" s="97" t="str">
        <f aca="false">IF(AY54="","",VLOOKUP(AY54,'シフト記号表（勤務時間帯） (4)'!$D$6:$Z$47,23,FALSE()))</f>
        <v/>
      </c>
      <c r="AZ56" s="365" t="n">
        <f aca="false">IF($BC$3="４週",SUM(U56:AV56),IF($BC$3="暦月",SUM(U56:AY56),""))</f>
        <v>0</v>
      </c>
      <c r="BA56" s="365"/>
      <c r="BB56" s="366" t="n">
        <f aca="false">IF($BC$3="４週",AZ56/4,IF($BC$3="暦月",(AZ56/($BC$8/7)),""))</f>
        <v>0</v>
      </c>
      <c r="BC56" s="366"/>
      <c r="BD56" s="249"/>
      <c r="BE56" s="249"/>
      <c r="BF56" s="249"/>
      <c r="BG56" s="249"/>
      <c r="BH56" s="249"/>
    </row>
    <row r="57" customFormat="false" ht="20.25" hidden="false" customHeight="true" outlineLevel="0" collapsed="false">
      <c r="B57" s="367"/>
      <c r="C57" s="250"/>
      <c r="D57" s="250"/>
      <c r="E57" s="250"/>
      <c r="F57" s="353"/>
      <c r="G57" s="231"/>
      <c r="H57" s="380"/>
      <c r="I57" s="244"/>
      <c r="J57" s="244"/>
      <c r="K57" s="244"/>
      <c r="L57" s="244"/>
      <c r="M57" s="370"/>
      <c r="N57" s="370"/>
      <c r="O57" s="370"/>
      <c r="P57" s="371" t="s">
        <v>34</v>
      </c>
      <c r="Q57" s="381"/>
      <c r="R57" s="381"/>
      <c r="S57" s="382"/>
      <c r="T57" s="387"/>
      <c r="U57" s="375"/>
      <c r="V57" s="376"/>
      <c r="W57" s="376"/>
      <c r="X57" s="376"/>
      <c r="Y57" s="376"/>
      <c r="Z57" s="376"/>
      <c r="AA57" s="377"/>
      <c r="AB57" s="375"/>
      <c r="AC57" s="376"/>
      <c r="AD57" s="376"/>
      <c r="AE57" s="376"/>
      <c r="AF57" s="376"/>
      <c r="AG57" s="376"/>
      <c r="AH57" s="377"/>
      <c r="AI57" s="375"/>
      <c r="AJ57" s="376"/>
      <c r="AK57" s="376"/>
      <c r="AL57" s="376"/>
      <c r="AM57" s="376"/>
      <c r="AN57" s="376"/>
      <c r="AO57" s="377"/>
      <c r="AP57" s="375"/>
      <c r="AQ57" s="376"/>
      <c r="AR57" s="376"/>
      <c r="AS57" s="376"/>
      <c r="AT57" s="376"/>
      <c r="AU57" s="376"/>
      <c r="AV57" s="377"/>
      <c r="AW57" s="375"/>
      <c r="AX57" s="376"/>
      <c r="AY57" s="376"/>
      <c r="AZ57" s="378"/>
      <c r="BA57" s="378"/>
      <c r="BB57" s="379"/>
      <c r="BC57" s="379"/>
      <c r="BD57" s="249"/>
      <c r="BE57" s="249"/>
      <c r="BF57" s="249"/>
      <c r="BG57" s="249"/>
      <c r="BH57" s="249"/>
    </row>
    <row r="58" customFormat="false" ht="20.25" hidden="false" customHeight="true" outlineLevel="0" collapsed="false">
      <c r="B58" s="352" t="n">
        <f aca="false">B55+1</f>
        <v>13</v>
      </c>
      <c r="C58" s="250"/>
      <c r="D58" s="250"/>
      <c r="E58" s="250"/>
      <c r="F58" s="353" t="n">
        <f aca="false">C57</f>
        <v>0</v>
      </c>
      <c r="G58" s="231"/>
      <c r="H58" s="380"/>
      <c r="I58" s="244"/>
      <c r="J58" s="244"/>
      <c r="K58" s="244"/>
      <c r="L58" s="244"/>
      <c r="M58" s="370"/>
      <c r="N58" s="370"/>
      <c r="O58" s="370"/>
      <c r="P58" s="354" t="s">
        <v>202</v>
      </c>
      <c r="Q58" s="355"/>
      <c r="R58" s="355"/>
      <c r="S58" s="356"/>
      <c r="T58" s="357"/>
      <c r="U58" s="233" t="str">
        <f aca="false">IF(U57="","",VLOOKUP(U57,'シフト記号表（勤務時間帯） (4)'!$D$6:$X$47,21,FALSE()))</f>
        <v/>
      </c>
      <c r="V58" s="234" t="str">
        <f aca="false">IF(V57="","",VLOOKUP(V57,'シフト記号表（勤務時間帯） (4)'!$D$6:$X$47,21,FALSE()))</f>
        <v/>
      </c>
      <c r="W58" s="234" t="str">
        <f aca="false">IF(W57="","",VLOOKUP(W57,'シフト記号表（勤務時間帯） (4)'!$D$6:$X$47,21,FALSE()))</f>
        <v/>
      </c>
      <c r="X58" s="234" t="str">
        <f aca="false">IF(X57="","",VLOOKUP(X57,'シフト記号表（勤務時間帯） (4)'!$D$6:$X$47,21,FALSE()))</f>
        <v/>
      </c>
      <c r="Y58" s="234" t="str">
        <f aca="false">IF(Y57="","",VLOOKUP(Y57,'シフト記号表（勤務時間帯） (4)'!$D$6:$X$47,21,FALSE()))</f>
        <v/>
      </c>
      <c r="Z58" s="234" t="str">
        <f aca="false">IF(Z57="","",VLOOKUP(Z57,'シフト記号表（勤務時間帯） (4)'!$D$6:$X$47,21,FALSE()))</f>
        <v/>
      </c>
      <c r="AA58" s="235" t="str">
        <f aca="false">IF(AA57="","",VLOOKUP(AA57,'シフト記号表（勤務時間帯） (4)'!$D$6:$X$47,21,FALSE()))</f>
        <v/>
      </c>
      <c r="AB58" s="233" t="str">
        <f aca="false">IF(AB57="","",VLOOKUP(AB57,'シフト記号表（勤務時間帯） (4)'!$D$6:$X$47,21,FALSE()))</f>
        <v/>
      </c>
      <c r="AC58" s="234" t="str">
        <f aca="false">IF(AC57="","",VLOOKUP(AC57,'シフト記号表（勤務時間帯） (4)'!$D$6:$X$47,21,FALSE()))</f>
        <v/>
      </c>
      <c r="AD58" s="234" t="str">
        <f aca="false">IF(AD57="","",VLOOKUP(AD57,'シフト記号表（勤務時間帯） (4)'!$D$6:$X$47,21,FALSE()))</f>
        <v/>
      </c>
      <c r="AE58" s="234" t="str">
        <f aca="false">IF(AE57="","",VLOOKUP(AE57,'シフト記号表（勤務時間帯） (4)'!$D$6:$X$47,21,FALSE()))</f>
        <v/>
      </c>
      <c r="AF58" s="234" t="str">
        <f aca="false">IF(AF57="","",VLOOKUP(AF57,'シフト記号表（勤務時間帯） (4)'!$D$6:$X$47,21,FALSE()))</f>
        <v/>
      </c>
      <c r="AG58" s="234" t="str">
        <f aca="false">IF(AG57="","",VLOOKUP(AG57,'シフト記号表（勤務時間帯） (4)'!$D$6:$X$47,21,FALSE()))</f>
        <v/>
      </c>
      <c r="AH58" s="235" t="str">
        <f aca="false">IF(AH57="","",VLOOKUP(AH57,'シフト記号表（勤務時間帯） (4)'!$D$6:$X$47,21,FALSE()))</f>
        <v/>
      </c>
      <c r="AI58" s="233" t="str">
        <f aca="false">IF(AI57="","",VLOOKUP(AI57,'シフト記号表（勤務時間帯） (4)'!$D$6:$X$47,21,FALSE()))</f>
        <v/>
      </c>
      <c r="AJ58" s="234" t="str">
        <f aca="false">IF(AJ57="","",VLOOKUP(AJ57,'シフト記号表（勤務時間帯） (4)'!$D$6:$X$47,21,FALSE()))</f>
        <v/>
      </c>
      <c r="AK58" s="234" t="str">
        <f aca="false">IF(AK57="","",VLOOKUP(AK57,'シフト記号表（勤務時間帯） (4)'!$D$6:$X$47,21,FALSE()))</f>
        <v/>
      </c>
      <c r="AL58" s="234" t="str">
        <f aca="false">IF(AL57="","",VLOOKUP(AL57,'シフト記号表（勤務時間帯） (4)'!$D$6:$X$47,21,FALSE()))</f>
        <v/>
      </c>
      <c r="AM58" s="234" t="str">
        <f aca="false">IF(AM57="","",VLOOKUP(AM57,'シフト記号表（勤務時間帯） (4)'!$D$6:$X$47,21,FALSE()))</f>
        <v/>
      </c>
      <c r="AN58" s="234" t="str">
        <f aca="false">IF(AN57="","",VLOOKUP(AN57,'シフト記号表（勤務時間帯） (4)'!$D$6:$X$47,21,FALSE()))</f>
        <v/>
      </c>
      <c r="AO58" s="235" t="str">
        <f aca="false">IF(AO57="","",VLOOKUP(AO57,'シフト記号表（勤務時間帯） (4)'!$D$6:$X$47,21,FALSE()))</f>
        <v/>
      </c>
      <c r="AP58" s="233" t="str">
        <f aca="false">IF(AP57="","",VLOOKUP(AP57,'シフト記号表（勤務時間帯） (4)'!$D$6:$X$47,21,FALSE()))</f>
        <v/>
      </c>
      <c r="AQ58" s="234" t="str">
        <f aca="false">IF(AQ57="","",VLOOKUP(AQ57,'シフト記号表（勤務時間帯） (4)'!$D$6:$X$47,21,FALSE()))</f>
        <v/>
      </c>
      <c r="AR58" s="234" t="str">
        <f aca="false">IF(AR57="","",VLOOKUP(AR57,'シフト記号表（勤務時間帯） (4)'!$D$6:$X$47,21,FALSE()))</f>
        <v/>
      </c>
      <c r="AS58" s="234" t="str">
        <f aca="false">IF(AS57="","",VLOOKUP(AS57,'シフト記号表（勤務時間帯） (4)'!$D$6:$X$47,21,FALSE()))</f>
        <v/>
      </c>
      <c r="AT58" s="234" t="str">
        <f aca="false">IF(AT57="","",VLOOKUP(AT57,'シフト記号表（勤務時間帯） (4)'!$D$6:$X$47,21,FALSE()))</f>
        <v/>
      </c>
      <c r="AU58" s="234" t="str">
        <f aca="false">IF(AU57="","",VLOOKUP(AU57,'シフト記号表（勤務時間帯） (4)'!$D$6:$X$47,21,FALSE()))</f>
        <v/>
      </c>
      <c r="AV58" s="235" t="str">
        <f aca="false">IF(AV57="","",VLOOKUP(AV57,'シフト記号表（勤務時間帯） (4)'!$D$6:$X$47,21,FALSE()))</f>
        <v/>
      </c>
      <c r="AW58" s="233" t="str">
        <f aca="false">IF(AW57="","",VLOOKUP(AW57,'シフト記号表（勤務時間帯） (4)'!$D$6:$X$47,21,FALSE()))</f>
        <v/>
      </c>
      <c r="AX58" s="234" t="str">
        <f aca="false">IF(AX57="","",VLOOKUP(AX57,'シフト記号表（勤務時間帯） (4)'!$D$6:$X$47,21,FALSE()))</f>
        <v/>
      </c>
      <c r="AY58" s="234" t="str">
        <f aca="false">IF(AY57="","",VLOOKUP(AY57,'シフト記号表（勤務時間帯） (4)'!$D$6:$X$47,21,FALSE()))</f>
        <v/>
      </c>
      <c r="AZ58" s="99" t="n">
        <f aca="false">IF($BC$3="４週",SUM(U58:AV58),IF($BC$3="暦月",SUM(U58:AY58),""))</f>
        <v>0</v>
      </c>
      <c r="BA58" s="99"/>
      <c r="BB58" s="100" t="n">
        <f aca="false">IF($BC$3="４週",AZ58/4,IF($BC$3="暦月",(AZ58/($BC$8/7)),""))</f>
        <v>0</v>
      </c>
      <c r="BC58" s="100"/>
      <c r="BD58" s="249"/>
      <c r="BE58" s="249"/>
      <c r="BF58" s="249"/>
      <c r="BG58" s="249"/>
      <c r="BH58" s="249"/>
    </row>
    <row r="59" customFormat="false" ht="20.25" hidden="false" customHeight="true" outlineLevel="0" collapsed="false">
      <c r="B59" s="358"/>
      <c r="C59" s="250"/>
      <c r="D59" s="250"/>
      <c r="E59" s="250"/>
      <c r="F59" s="359"/>
      <c r="G59" s="360" t="n">
        <f aca="false">C57</f>
        <v>0</v>
      </c>
      <c r="H59" s="380"/>
      <c r="I59" s="244"/>
      <c r="J59" s="244"/>
      <c r="K59" s="244"/>
      <c r="L59" s="244"/>
      <c r="M59" s="370"/>
      <c r="N59" s="370"/>
      <c r="O59" s="370"/>
      <c r="P59" s="388" t="s">
        <v>203</v>
      </c>
      <c r="Q59" s="389"/>
      <c r="R59" s="389"/>
      <c r="S59" s="390"/>
      <c r="T59" s="391"/>
      <c r="U59" s="96" t="str">
        <f aca="false">IF(U57="","",VLOOKUP(U57,'シフト記号表（勤務時間帯） (4)'!$D$6:$Z$47,23,FALSE()))</f>
        <v/>
      </c>
      <c r="V59" s="97" t="str">
        <f aca="false">IF(V57="","",VLOOKUP(V57,'シフト記号表（勤務時間帯） (4)'!$D$6:$Z$47,23,FALSE()))</f>
        <v/>
      </c>
      <c r="W59" s="97" t="str">
        <f aca="false">IF(W57="","",VLOOKUP(W57,'シフト記号表（勤務時間帯） (4)'!$D$6:$Z$47,23,FALSE()))</f>
        <v/>
      </c>
      <c r="X59" s="97" t="str">
        <f aca="false">IF(X57="","",VLOOKUP(X57,'シフト記号表（勤務時間帯） (4)'!$D$6:$Z$47,23,FALSE()))</f>
        <v/>
      </c>
      <c r="Y59" s="97" t="str">
        <f aca="false">IF(Y57="","",VLOOKUP(Y57,'シフト記号表（勤務時間帯） (4)'!$D$6:$Z$47,23,FALSE()))</f>
        <v/>
      </c>
      <c r="Z59" s="97" t="str">
        <f aca="false">IF(Z57="","",VLOOKUP(Z57,'シフト記号表（勤務時間帯） (4)'!$D$6:$Z$47,23,FALSE()))</f>
        <v/>
      </c>
      <c r="AA59" s="98" t="str">
        <f aca="false">IF(AA57="","",VLOOKUP(AA57,'シフト記号表（勤務時間帯） (4)'!$D$6:$Z$47,23,FALSE()))</f>
        <v/>
      </c>
      <c r="AB59" s="96" t="str">
        <f aca="false">IF(AB57="","",VLOOKUP(AB57,'シフト記号表（勤務時間帯） (4)'!$D$6:$Z$47,23,FALSE()))</f>
        <v/>
      </c>
      <c r="AC59" s="97" t="str">
        <f aca="false">IF(AC57="","",VLOOKUP(AC57,'シフト記号表（勤務時間帯） (4)'!$D$6:$Z$47,23,FALSE()))</f>
        <v/>
      </c>
      <c r="AD59" s="97" t="str">
        <f aca="false">IF(AD57="","",VLOOKUP(AD57,'シフト記号表（勤務時間帯） (4)'!$D$6:$Z$47,23,FALSE()))</f>
        <v/>
      </c>
      <c r="AE59" s="97" t="str">
        <f aca="false">IF(AE57="","",VLOOKUP(AE57,'シフト記号表（勤務時間帯） (4)'!$D$6:$Z$47,23,FALSE()))</f>
        <v/>
      </c>
      <c r="AF59" s="97" t="str">
        <f aca="false">IF(AF57="","",VLOOKUP(AF57,'シフト記号表（勤務時間帯） (4)'!$D$6:$Z$47,23,FALSE()))</f>
        <v/>
      </c>
      <c r="AG59" s="97" t="str">
        <f aca="false">IF(AG57="","",VLOOKUP(AG57,'シフト記号表（勤務時間帯） (4)'!$D$6:$Z$47,23,FALSE()))</f>
        <v/>
      </c>
      <c r="AH59" s="98" t="str">
        <f aca="false">IF(AH57="","",VLOOKUP(AH57,'シフト記号表（勤務時間帯） (4)'!$D$6:$Z$47,23,FALSE()))</f>
        <v/>
      </c>
      <c r="AI59" s="96" t="str">
        <f aca="false">IF(AI57="","",VLOOKUP(AI57,'シフト記号表（勤務時間帯） (4)'!$D$6:$Z$47,23,FALSE()))</f>
        <v/>
      </c>
      <c r="AJ59" s="97" t="str">
        <f aca="false">IF(AJ57="","",VLOOKUP(AJ57,'シフト記号表（勤務時間帯） (4)'!$D$6:$Z$47,23,FALSE()))</f>
        <v/>
      </c>
      <c r="AK59" s="97" t="str">
        <f aca="false">IF(AK57="","",VLOOKUP(AK57,'シフト記号表（勤務時間帯） (4)'!$D$6:$Z$47,23,FALSE()))</f>
        <v/>
      </c>
      <c r="AL59" s="97" t="str">
        <f aca="false">IF(AL57="","",VLOOKUP(AL57,'シフト記号表（勤務時間帯） (4)'!$D$6:$Z$47,23,FALSE()))</f>
        <v/>
      </c>
      <c r="AM59" s="97" t="str">
        <f aca="false">IF(AM57="","",VLOOKUP(AM57,'シフト記号表（勤務時間帯） (4)'!$D$6:$Z$47,23,FALSE()))</f>
        <v/>
      </c>
      <c r="AN59" s="97" t="str">
        <f aca="false">IF(AN57="","",VLOOKUP(AN57,'シフト記号表（勤務時間帯） (4)'!$D$6:$Z$47,23,FALSE()))</f>
        <v/>
      </c>
      <c r="AO59" s="98" t="str">
        <f aca="false">IF(AO57="","",VLOOKUP(AO57,'シフト記号表（勤務時間帯） (4)'!$D$6:$Z$47,23,FALSE()))</f>
        <v/>
      </c>
      <c r="AP59" s="96" t="str">
        <f aca="false">IF(AP57="","",VLOOKUP(AP57,'シフト記号表（勤務時間帯） (4)'!$D$6:$Z$47,23,FALSE()))</f>
        <v/>
      </c>
      <c r="AQ59" s="97" t="str">
        <f aca="false">IF(AQ57="","",VLOOKUP(AQ57,'シフト記号表（勤務時間帯） (4)'!$D$6:$Z$47,23,FALSE()))</f>
        <v/>
      </c>
      <c r="AR59" s="97" t="str">
        <f aca="false">IF(AR57="","",VLOOKUP(AR57,'シフト記号表（勤務時間帯） (4)'!$D$6:$Z$47,23,FALSE()))</f>
        <v/>
      </c>
      <c r="AS59" s="97" t="str">
        <f aca="false">IF(AS57="","",VLOOKUP(AS57,'シフト記号表（勤務時間帯） (4)'!$D$6:$Z$47,23,FALSE()))</f>
        <v/>
      </c>
      <c r="AT59" s="97" t="str">
        <f aca="false">IF(AT57="","",VLOOKUP(AT57,'シフト記号表（勤務時間帯） (4)'!$D$6:$Z$47,23,FALSE()))</f>
        <v/>
      </c>
      <c r="AU59" s="97" t="str">
        <f aca="false">IF(AU57="","",VLOOKUP(AU57,'シフト記号表（勤務時間帯） (4)'!$D$6:$Z$47,23,FALSE()))</f>
        <v/>
      </c>
      <c r="AV59" s="98" t="str">
        <f aca="false">IF(AV57="","",VLOOKUP(AV57,'シフト記号表（勤務時間帯） (4)'!$D$6:$Z$47,23,FALSE()))</f>
        <v/>
      </c>
      <c r="AW59" s="96" t="str">
        <f aca="false">IF(AW57="","",VLOOKUP(AW57,'シフト記号表（勤務時間帯） (4)'!$D$6:$Z$47,23,FALSE()))</f>
        <v/>
      </c>
      <c r="AX59" s="97" t="str">
        <f aca="false">IF(AX57="","",VLOOKUP(AX57,'シフト記号表（勤務時間帯） (4)'!$D$6:$Z$47,23,FALSE()))</f>
        <v/>
      </c>
      <c r="AY59" s="97" t="str">
        <f aca="false">IF(AY57="","",VLOOKUP(AY57,'シフト記号表（勤務時間帯） (4)'!$D$6:$Z$47,23,FALSE()))</f>
        <v/>
      </c>
      <c r="AZ59" s="365" t="n">
        <f aca="false">IF($BC$3="４週",SUM(U59:AV59),IF($BC$3="暦月",SUM(U59:AY59),""))</f>
        <v>0</v>
      </c>
      <c r="BA59" s="365"/>
      <c r="BB59" s="366" t="n">
        <f aca="false">IF($BC$3="４週",AZ59/4,IF($BC$3="暦月",(AZ59/($BC$8/7)),""))</f>
        <v>0</v>
      </c>
      <c r="BC59" s="366"/>
      <c r="BD59" s="249"/>
      <c r="BE59" s="249"/>
      <c r="BF59" s="249"/>
      <c r="BG59" s="249"/>
      <c r="BH59" s="249"/>
    </row>
    <row r="60" customFormat="false" ht="20.25" hidden="false" customHeight="true" outlineLevel="0" collapsed="false">
      <c r="B60" s="367"/>
      <c r="C60" s="250"/>
      <c r="D60" s="250"/>
      <c r="E60" s="250"/>
      <c r="F60" s="353"/>
      <c r="G60" s="231"/>
      <c r="H60" s="380"/>
      <c r="I60" s="244"/>
      <c r="J60" s="244"/>
      <c r="K60" s="244"/>
      <c r="L60" s="244"/>
      <c r="M60" s="370"/>
      <c r="N60" s="370"/>
      <c r="O60" s="370"/>
      <c r="P60" s="371" t="s">
        <v>34</v>
      </c>
      <c r="Q60" s="381"/>
      <c r="R60" s="381"/>
      <c r="S60" s="382"/>
      <c r="T60" s="387"/>
      <c r="U60" s="375"/>
      <c r="V60" s="376"/>
      <c r="W60" s="376"/>
      <c r="X60" s="376"/>
      <c r="Y60" s="376"/>
      <c r="Z60" s="376"/>
      <c r="AA60" s="377"/>
      <c r="AB60" s="375"/>
      <c r="AC60" s="376"/>
      <c r="AD60" s="376"/>
      <c r="AE60" s="376"/>
      <c r="AF60" s="376"/>
      <c r="AG60" s="376"/>
      <c r="AH60" s="377"/>
      <c r="AI60" s="375"/>
      <c r="AJ60" s="376"/>
      <c r="AK60" s="376"/>
      <c r="AL60" s="376"/>
      <c r="AM60" s="376"/>
      <c r="AN60" s="376"/>
      <c r="AO60" s="377"/>
      <c r="AP60" s="375"/>
      <c r="AQ60" s="376"/>
      <c r="AR60" s="376"/>
      <c r="AS60" s="376"/>
      <c r="AT60" s="376"/>
      <c r="AU60" s="376"/>
      <c r="AV60" s="377"/>
      <c r="AW60" s="375"/>
      <c r="AX60" s="376"/>
      <c r="AY60" s="376"/>
      <c r="AZ60" s="378"/>
      <c r="BA60" s="378"/>
      <c r="BB60" s="379"/>
      <c r="BC60" s="379"/>
      <c r="BD60" s="249"/>
      <c r="BE60" s="249"/>
      <c r="BF60" s="249"/>
      <c r="BG60" s="249"/>
      <c r="BH60" s="249"/>
    </row>
    <row r="61" customFormat="false" ht="20.25" hidden="false" customHeight="true" outlineLevel="0" collapsed="false">
      <c r="B61" s="352" t="n">
        <f aca="false">B58+1</f>
        <v>14</v>
      </c>
      <c r="C61" s="250"/>
      <c r="D61" s="250"/>
      <c r="E61" s="250"/>
      <c r="F61" s="353" t="n">
        <f aca="false">C60</f>
        <v>0</v>
      </c>
      <c r="G61" s="231"/>
      <c r="H61" s="380"/>
      <c r="I61" s="244"/>
      <c r="J61" s="244"/>
      <c r="K61" s="244"/>
      <c r="L61" s="244"/>
      <c r="M61" s="370"/>
      <c r="N61" s="370"/>
      <c r="O61" s="370"/>
      <c r="P61" s="354" t="s">
        <v>202</v>
      </c>
      <c r="Q61" s="355"/>
      <c r="R61" s="355"/>
      <c r="S61" s="356"/>
      <c r="T61" s="357"/>
      <c r="U61" s="233" t="str">
        <f aca="false">IF(U60="","",VLOOKUP(U60,'シフト記号表（勤務時間帯） (4)'!$D$6:$X$47,21,FALSE()))</f>
        <v/>
      </c>
      <c r="V61" s="234" t="str">
        <f aca="false">IF(V60="","",VLOOKUP(V60,'シフト記号表（勤務時間帯） (4)'!$D$6:$X$47,21,FALSE()))</f>
        <v/>
      </c>
      <c r="W61" s="234" t="str">
        <f aca="false">IF(W60="","",VLOOKUP(W60,'シフト記号表（勤務時間帯） (4)'!$D$6:$X$47,21,FALSE()))</f>
        <v/>
      </c>
      <c r="X61" s="234" t="str">
        <f aca="false">IF(X60="","",VLOOKUP(X60,'シフト記号表（勤務時間帯） (4)'!$D$6:$X$47,21,FALSE()))</f>
        <v/>
      </c>
      <c r="Y61" s="234" t="str">
        <f aca="false">IF(Y60="","",VLOOKUP(Y60,'シフト記号表（勤務時間帯） (4)'!$D$6:$X$47,21,FALSE()))</f>
        <v/>
      </c>
      <c r="Z61" s="234" t="str">
        <f aca="false">IF(Z60="","",VLOOKUP(Z60,'シフト記号表（勤務時間帯） (4)'!$D$6:$X$47,21,FALSE()))</f>
        <v/>
      </c>
      <c r="AA61" s="235" t="str">
        <f aca="false">IF(AA60="","",VLOOKUP(AA60,'シフト記号表（勤務時間帯） (4)'!$D$6:$X$47,21,FALSE()))</f>
        <v/>
      </c>
      <c r="AB61" s="233" t="str">
        <f aca="false">IF(AB60="","",VLOOKUP(AB60,'シフト記号表（勤務時間帯） (4)'!$D$6:$X$47,21,FALSE()))</f>
        <v/>
      </c>
      <c r="AC61" s="234" t="str">
        <f aca="false">IF(AC60="","",VLOOKUP(AC60,'シフト記号表（勤務時間帯） (4)'!$D$6:$X$47,21,FALSE()))</f>
        <v/>
      </c>
      <c r="AD61" s="234" t="str">
        <f aca="false">IF(AD60="","",VLOOKUP(AD60,'シフト記号表（勤務時間帯） (4)'!$D$6:$X$47,21,FALSE()))</f>
        <v/>
      </c>
      <c r="AE61" s="234" t="str">
        <f aca="false">IF(AE60="","",VLOOKUP(AE60,'シフト記号表（勤務時間帯） (4)'!$D$6:$X$47,21,FALSE()))</f>
        <v/>
      </c>
      <c r="AF61" s="234" t="str">
        <f aca="false">IF(AF60="","",VLOOKUP(AF60,'シフト記号表（勤務時間帯） (4)'!$D$6:$X$47,21,FALSE()))</f>
        <v/>
      </c>
      <c r="AG61" s="234" t="str">
        <f aca="false">IF(AG60="","",VLOOKUP(AG60,'シフト記号表（勤務時間帯） (4)'!$D$6:$X$47,21,FALSE()))</f>
        <v/>
      </c>
      <c r="AH61" s="235" t="str">
        <f aca="false">IF(AH60="","",VLOOKUP(AH60,'シフト記号表（勤務時間帯） (4)'!$D$6:$X$47,21,FALSE()))</f>
        <v/>
      </c>
      <c r="AI61" s="233" t="str">
        <f aca="false">IF(AI60="","",VLOOKUP(AI60,'シフト記号表（勤務時間帯） (4)'!$D$6:$X$47,21,FALSE()))</f>
        <v/>
      </c>
      <c r="AJ61" s="234" t="str">
        <f aca="false">IF(AJ60="","",VLOOKUP(AJ60,'シフト記号表（勤務時間帯） (4)'!$D$6:$X$47,21,FALSE()))</f>
        <v/>
      </c>
      <c r="AK61" s="234" t="str">
        <f aca="false">IF(AK60="","",VLOOKUP(AK60,'シフト記号表（勤務時間帯） (4)'!$D$6:$X$47,21,FALSE()))</f>
        <v/>
      </c>
      <c r="AL61" s="234" t="str">
        <f aca="false">IF(AL60="","",VLOOKUP(AL60,'シフト記号表（勤務時間帯） (4)'!$D$6:$X$47,21,FALSE()))</f>
        <v/>
      </c>
      <c r="AM61" s="234" t="str">
        <f aca="false">IF(AM60="","",VLOOKUP(AM60,'シフト記号表（勤務時間帯） (4)'!$D$6:$X$47,21,FALSE()))</f>
        <v/>
      </c>
      <c r="AN61" s="234" t="str">
        <f aca="false">IF(AN60="","",VLOOKUP(AN60,'シフト記号表（勤務時間帯） (4)'!$D$6:$X$47,21,FALSE()))</f>
        <v/>
      </c>
      <c r="AO61" s="235" t="str">
        <f aca="false">IF(AO60="","",VLOOKUP(AO60,'シフト記号表（勤務時間帯） (4)'!$D$6:$X$47,21,FALSE()))</f>
        <v/>
      </c>
      <c r="AP61" s="233" t="str">
        <f aca="false">IF(AP60="","",VLOOKUP(AP60,'シフト記号表（勤務時間帯） (4)'!$D$6:$X$47,21,FALSE()))</f>
        <v/>
      </c>
      <c r="AQ61" s="234" t="str">
        <f aca="false">IF(AQ60="","",VLOOKUP(AQ60,'シフト記号表（勤務時間帯） (4)'!$D$6:$X$47,21,FALSE()))</f>
        <v/>
      </c>
      <c r="AR61" s="234" t="str">
        <f aca="false">IF(AR60="","",VLOOKUP(AR60,'シフト記号表（勤務時間帯） (4)'!$D$6:$X$47,21,FALSE()))</f>
        <v/>
      </c>
      <c r="AS61" s="234" t="str">
        <f aca="false">IF(AS60="","",VLOOKUP(AS60,'シフト記号表（勤務時間帯） (4)'!$D$6:$X$47,21,FALSE()))</f>
        <v/>
      </c>
      <c r="AT61" s="234" t="str">
        <f aca="false">IF(AT60="","",VLOOKUP(AT60,'シフト記号表（勤務時間帯） (4)'!$D$6:$X$47,21,FALSE()))</f>
        <v/>
      </c>
      <c r="AU61" s="234" t="str">
        <f aca="false">IF(AU60="","",VLOOKUP(AU60,'シフト記号表（勤務時間帯） (4)'!$D$6:$X$47,21,FALSE()))</f>
        <v/>
      </c>
      <c r="AV61" s="235" t="str">
        <f aca="false">IF(AV60="","",VLOOKUP(AV60,'シフト記号表（勤務時間帯） (4)'!$D$6:$X$47,21,FALSE()))</f>
        <v/>
      </c>
      <c r="AW61" s="233" t="str">
        <f aca="false">IF(AW60="","",VLOOKUP(AW60,'シフト記号表（勤務時間帯） (4)'!$D$6:$X$47,21,FALSE()))</f>
        <v/>
      </c>
      <c r="AX61" s="234" t="str">
        <f aca="false">IF(AX60="","",VLOOKUP(AX60,'シフト記号表（勤務時間帯） (4)'!$D$6:$X$47,21,FALSE()))</f>
        <v/>
      </c>
      <c r="AY61" s="234" t="str">
        <f aca="false">IF(AY60="","",VLOOKUP(AY60,'シフト記号表（勤務時間帯） (4)'!$D$6:$X$47,21,FALSE()))</f>
        <v/>
      </c>
      <c r="AZ61" s="99" t="n">
        <f aca="false">IF($BC$3="４週",SUM(U61:AV61),IF($BC$3="暦月",SUM(U61:AY61),""))</f>
        <v>0</v>
      </c>
      <c r="BA61" s="99"/>
      <c r="BB61" s="100" t="n">
        <f aca="false">IF($BC$3="４週",AZ61/4,IF($BC$3="暦月",(AZ61/($BC$8/7)),""))</f>
        <v>0</v>
      </c>
      <c r="BC61" s="100"/>
      <c r="BD61" s="249"/>
      <c r="BE61" s="249"/>
      <c r="BF61" s="249"/>
      <c r="BG61" s="249"/>
      <c r="BH61" s="249"/>
    </row>
    <row r="62" customFormat="false" ht="20.25" hidden="false" customHeight="true" outlineLevel="0" collapsed="false">
      <c r="B62" s="358"/>
      <c r="C62" s="250"/>
      <c r="D62" s="250"/>
      <c r="E62" s="250"/>
      <c r="F62" s="359"/>
      <c r="G62" s="360" t="n">
        <f aca="false">C60</f>
        <v>0</v>
      </c>
      <c r="H62" s="380"/>
      <c r="I62" s="244"/>
      <c r="J62" s="244"/>
      <c r="K62" s="244"/>
      <c r="L62" s="244"/>
      <c r="M62" s="370"/>
      <c r="N62" s="370"/>
      <c r="O62" s="370"/>
      <c r="P62" s="388" t="s">
        <v>203</v>
      </c>
      <c r="Q62" s="389"/>
      <c r="R62" s="389"/>
      <c r="S62" s="390"/>
      <c r="T62" s="391"/>
      <c r="U62" s="96" t="str">
        <f aca="false">IF(U60="","",VLOOKUP(U60,'シフト記号表（勤務時間帯） (4)'!$D$6:$Z$47,23,FALSE()))</f>
        <v/>
      </c>
      <c r="V62" s="97" t="str">
        <f aca="false">IF(V60="","",VLOOKUP(V60,'シフト記号表（勤務時間帯） (4)'!$D$6:$Z$47,23,FALSE()))</f>
        <v/>
      </c>
      <c r="W62" s="97" t="str">
        <f aca="false">IF(W60="","",VLOOKUP(W60,'シフト記号表（勤務時間帯） (4)'!$D$6:$Z$47,23,FALSE()))</f>
        <v/>
      </c>
      <c r="X62" s="97" t="str">
        <f aca="false">IF(X60="","",VLOOKUP(X60,'シフト記号表（勤務時間帯） (4)'!$D$6:$Z$47,23,FALSE()))</f>
        <v/>
      </c>
      <c r="Y62" s="97" t="str">
        <f aca="false">IF(Y60="","",VLOOKUP(Y60,'シフト記号表（勤務時間帯） (4)'!$D$6:$Z$47,23,FALSE()))</f>
        <v/>
      </c>
      <c r="Z62" s="97" t="str">
        <f aca="false">IF(Z60="","",VLOOKUP(Z60,'シフト記号表（勤務時間帯） (4)'!$D$6:$Z$47,23,FALSE()))</f>
        <v/>
      </c>
      <c r="AA62" s="98" t="str">
        <f aca="false">IF(AA60="","",VLOOKUP(AA60,'シフト記号表（勤務時間帯） (4)'!$D$6:$Z$47,23,FALSE()))</f>
        <v/>
      </c>
      <c r="AB62" s="96" t="str">
        <f aca="false">IF(AB60="","",VLOOKUP(AB60,'シフト記号表（勤務時間帯） (4)'!$D$6:$Z$47,23,FALSE()))</f>
        <v/>
      </c>
      <c r="AC62" s="97" t="str">
        <f aca="false">IF(AC60="","",VLOOKUP(AC60,'シフト記号表（勤務時間帯） (4)'!$D$6:$Z$47,23,FALSE()))</f>
        <v/>
      </c>
      <c r="AD62" s="97" t="str">
        <f aca="false">IF(AD60="","",VLOOKUP(AD60,'シフト記号表（勤務時間帯） (4)'!$D$6:$Z$47,23,FALSE()))</f>
        <v/>
      </c>
      <c r="AE62" s="97" t="str">
        <f aca="false">IF(AE60="","",VLOOKUP(AE60,'シフト記号表（勤務時間帯） (4)'!$D$6:$Z$47,23,FALSE()))</f>
        <v/>
      </c>
      <c r="AF62" s="97" t="str">
        <f aca="false">IF(AF60="","",VLOOKUP(AF60,'シフト記号表（勤務時間帯） (4)'!$D$6:$Z$47,23,FALSE()))</f>
        <v/>
      </c>
      <c r="AG62" s="97" t="str">
        <f aca="false">IF(AG60="","",VLOOKUP(AG60,'シフト記号表（勤務時間帯） (4)'!$D$6:$Z$47,23,FALSE()))</f>
        <v/>
      </c>
      <c r="AH62" s="98" t="str">
        <f aca="false">IF(AH60="","",VLOOKUP(AH60,'シフト記号表（勤務時間帯） (4)'!$D$6:$Z$47,23,FALSE()))</f>
        <v/>
      </c>
      <c r="AI62" s="96" t="str">
        <f aca="false">IF(AI60="","",VLOOKUP(AI60,'シフト記号表（勤務時間帯） (4)'!$D$6:$Z$47,23,FALSE()))</f>
        <v/>
      </c>
      <c r="AJ62" s="97" t="str">
        <f aca="false">IF(AJ60="","",VLOOKUP(AJ60,'シフト記号表（勤務時間帯） (4)'!$D$6:$Z$47,23,FALSE()))</f>
        <v/>
      </c>
      <c r="AK62" s="97" t="str">
        <f aca="false">IF(AK60="","",VLOOKUP(AK60,'シフト記号表（勤務時間帯） (4)'!$D$6:$Z$47,23,FALSE()))</f>
        <v/>
      </c>
      <c r="AL62" s="97" t="str">
        <f aca="false">IF(AL60="","",VLOOKUP(AL60,'シフト記号表（勤務時間帯） (4)'!$D$6:$Z$47,23,FALSE()))</f>
        <v/>
      </c>
      <c r="AM62" s="97" t="str">
        <f aca="false">IF(AM60="","",VLOOKUP(AM60,'シフト記号表（勤務時間帯） (4)'!$D$6:$Z$47,23,FALSE()))</f>
        <v/>
      </c>
      <c r="AN62" s="97" t="str">
        <f aca="false">IF(AN60="","",VLOOKUP(AN60,'シフト記号表（勤務時間帯） (4)'!$D$6:$Z$47,23,FALSE()))</f>
        <v/>
      </c>
      <c r="AO62" s="98" t="str">
        <f aca="false">IF(AO60="","",VLOOKUP(AO60,'シフト記号表（勤務時間帯） (4)'!$D$6:$Z$47,23,FALSE()))</f>
        <v/>
      </c>
      <c r="AP62" s="96" t="str">
        <f aca="false">IF(AP60="","",VLOOKUP(AP60,'シフト記号表（勤務時間帯） (4)'!$D$6:$Z$47,23,FALSE()))</f>
        <v/>
      </c>
      <c r="AQ62" s="97" t="str">
        <f aca="false">IF(AQ60="","",VLOOKUP(AQ60,'シフト記号表（勤務時間帯） (4)'!$D$6:$Z$47,23,FALSE()))</f>
        <v/>
      </c>
      <c r="AR62" s="97" t="str">
        <f aca="false">IF(AR60="","",VLOOKUP(AR60,'シフト記号表（勤務時間帯） (4)'!$D$6:$Z$47,23,FALSE()))</f>
        <v/>
      </c>
      <c r="AS62" s="97" t="str">
        <f aca="false">IF(AS60="","",VLOOKUP(AS60,'シフト記号表（勤務時間帯） (4)'!$D$6:$Z$47,23,FALSE()))</f>
        <v/>
      </c>
      <c r="AT62" s="97" t="str">
        <f aca="false">IF(AT60="","",VLOOKUP(AT60,'シフト記号表（勤務時間帯） (4)'!$D$6:$Z$47,23,FALSE()))</f>
        <v/>
      </c>
      <c r="AU62" s="97" t="str">
        <f aca="false">IF(AU60="","",VLOOKUP(AU60,'シフト記号表（勤務時間帯） (4)'!$D$6:$Z$47,23,FALSE()))</f>
        <v/>
      </c>
      <c r="AV62" s="98" t="str">
        <f aca="false">IF(AV60="","",VLOOKUP(AV60,'シフト記号表（勤務時間帯） (4)'!$D$6:$Z$47,23,FALSE()))</f>
        <v/>
      </c>
      <c r="AW62" s="96" t="str">
        <f aca="false">IF(AW60="","",VLOOKUP(AW60,'シフト記号表（勤務時間帯） (4)'!$D$6:$Z$47,23,FALSE()))</f>
        <v/>
      </c>
      <c r="AX62" s="97" t="str">
        <f aca="false">IF(AX60="","",VLOOKUP(AX60,'シフト記号表（勤務時間帯） (4)'!$D$6:$Z$47,23,FALSE()))</f>
        <v/>
      </c>
      <c r="AY62" s="97" t="str">
        <f aca="false">IF(AY60="","",VLOOKUP(AY60,'シフト記号表（勤務時間帯） (4)'!$D$6:$Z$47,23,FALSE()))</f>
        <v/>
      </c>
      <c r="AZ62" s="365" t="n">
        <f aca="false">IF($BC$3="４週",SUM(U62:AV62),IF($BC$3="暦月",SUM(U62:AY62),""))</f>
        <v>0</v>
      </c>
      <c r="BA62" s="365"/>
      <c r="BB62" s="366" t="n">
        <f aca="false">IF($BC$3="４週",AZ62/4,IF($BC$3="暦月",(AZ62/($BC$8/7)),""))</f>
        <v>0</v>
      </c>
      <c r="BC62" s="366"/>
      <c r="BD62" s="249"/>
      <c r="BE62" s="249"/>
      <c r="BF62" s="249"/>
      <c r="BG62" s="249"/>
      <c r="BH62" s="249"/>
    </row>
    <row r="63" customFormat="false" ht="20.25" hidden="false" customHeight="true" outlineLevel="0" collapsed="false">
      <c r="B63" s="367"/>
      <c r="C63" s="250"/>
      <c r="D63" s="250"/>
      <c r="E63" s="250"/>
      <c r="F63" s="353"/>
      <c r="G63" s="231"/>
      <c r="H63" s="380"/>
      <c r="I63" s="244"/>
      <c r="J63" s="244"/>
      <c r="K63" s="244"/>
      <c r="L63" s="244"/>
      <c r="M63" s="370"/>
      <c r="N63" s="370"/>
      <c r="O63" s="370"/>
      <c r="P63" s="371" t="s">
        <v>34</v>
      </c>
      <c r="Q63" s="381"/>
      <c r="R63" s="381"/>
      <c r="S63" s="382"/>
      <c r="T63" s="387"/>
      <c r="U63" s="375"/>
      <c r="V63" s="376"/>
      <c r="W63" s="376"/>
      <c r="X63" s="376"/>
      <c r="Y63" s="376"/>
      <c r="Z63" s="376"/>
      <c r="AA63" s="377"/>
      <c r="AB63" s="375"/>
      <c r="AC63" s="376"/>
      <c r="AD63" s="376"/>
      <c r="AE63" s="376"/>
      <c r="AF63" s="376"/>
      <c r="AG63" s="376"/>
      <c r="AH63" s="377"/>
      <c r="AI63" s="375"/>
      <c r="AJ63" s="376"/>
      <c r="AK63" s="376"/>
      <c r="AL63" s="376"/>
      <c r="AM63" s="376"/>
      <c r="AN63" s="376"/>
      <c r="AO63" s="377"/>
      <c r="AP63" s="375"/>
      <c r="AQ63" s="376"/>
      <c r="AR63" s="376"/>
      <c r="AS63" s="376"/>
      <c r="AT63" s="376"/>
      <c r="AU63" s="376"/>
      <c r="AV63" s="377"/>
      <c r="AW63" s="375"/>
      <c r="AX63" s="376"/>
      <c r="AY63" s="376"/>
      <c r="AZ63" s="378"/>
      <c r="BA63" s="378"/>
      <c r="BB63" s="379"/>
      <c r="BC63" s="379"/>
      <c r="BD63" s="249"/>
      <c r="BE63" s="249"/>
      <c r="BF63" s="249"/>
      <c r="BG63" s="249"/>
      <c r="BH63" s="249"/>
    </row>
    <row r="64" customFormat="false" ht="20.25" hidden="false" customHeight="true" outlineLevel="0" collapsed="false">
      <c r="B64" s="352" t="n">
        <f aca="false">B61+1</f>
        <v>15</v>
      </c>
      <c r="C64" s="250"/>
      <c r="D64" s="250"/>
      <c r="E64" s="250"/>
      <c r="F64" s="353" t="n">
        <f aca="false">C63</f>
        <v>0</v>
      </c>
      <c r="G64" s="231"/>
      <c r="H64" s="380"/>
      <c r="I64" s="244"/>
      <c r="J64" s="244"/>
      <c r="K64" s="244"/>
      <c r="L64" s="244"/>
      <c r="M64" s="370"/>
      <c r="N64" s="370"/>
      <c r="O64" s="370"/>
      <c r="P64" s="354" t="s">
        <v>202</v>
      </c>
      <c r="Q64" s="355"/>
      <c r="R64" s="355"/>
      <c r="S64" s="356"/>
      <c r="T64" s="357"/>
      <c r="U64" s="233" t="str">
        <f aca="false">IF(U63="","",VLOOKUP(U63,'シフト記号表（勤務時間帯） (4)'!$D$6:$X$47,21,FALSE()))</f>
        <v/>
      </c>
      <c r="V64" s="234" t="str">
        <f aca="false">IF(V63="","",VLOOKUP(V63,'シフト記号表（勤務時間帯） (4)'!$D$6:$X$47,21,FALSE()))</f>
        <v/>
      </c>
      <c r="W64" s="234" t="str">
        <f aca="false">IF(W63="","",VLOOKUP(W63,'シフト記号表（勤務時間帯） (4)'!$D$6:$X$47,21,FALSE()))</f>
        <v/>
      </c>
      <c r="X64" s="234" t="str">
        <f aca="false">IF(X63="","",VLOOKUP(X63,'シフト記号表（勤務時間帯） (4)'!$D$6:$X$47,21,FALSE()))</f>
        <v/>
      </c>
      <c r="Y64" s="234" t="str">
        <f aca="false">IF(Y63="","",VLOOKUP(Y63,'シフト記号表（勤務時間帯） (4)'!$D$6:$X$47,21,FALSE()))</f>
        <v/>
      </c>
      <c r="Z64" s="234" t="str">
        <f aca="false">IF(Z63="","",VLOOKUP(Z63,'シフト記号表（勤務時間帯） (4)'!$D$6:$X$47,21,FALSE()))</f>
        <v/>
      </c>
      <c r="AA64" s="235" t="str">
        <f aca="false">IF(AA63="","",VLOOKUP(AA63,'シフト記号表（勤務時間帯） (4)'!$D$6:$X$47,21,FALSE()))</f>
        <v/>
      </c>
      <c r="AB64" s="233" t="str">
        <f aca="false">IF(AB63="","",VLOOKUP(AB63,'シフト記号表（勤務時間帯） (4)'!$D$6:$X$47,21,FALSE()))</f>
        <v/>
      </c>
      <c r="AC64" s="234" t="str">
        <f aca="false">IF(AC63="","",VLOOKUP(AC63,'シフト記号表（勤務時間帯） (4)'!$D$6:$X$47,21,FALSE()))</f>
        <v/>
      </c>
      <c r="AD64" s="234" t="str">
        <f aca="false">IF(AD63="","",VLOOKUP(AD63,'シフト記号表（勤務時間帯） (4)'!$D$6:$X$47,21,FALSE()))</f>
        <v/>
      </c>
      <c r="AE64" s="234" t="str">
        <f aca="false">IF(AE63="","",VLOOKUP(AE63,'シフト記号表（勤務時間帯） (4)'!$D$6:$X$47,21,FALSE()))</f>
        <v/>
      </c>
      <c r="AF64" s="234" t="str">
        <f aca="false">IF(AF63="","",VLOOKUP(AF63,'シフト記号表（勤務時間帯） (4)'!$D$6:$X$47,21,FALSE()))</f>
        <v/>
      </c>
      <c r="AG64" s="234" t="str">
        <f aca="false">IF(AG63="","",VLOOKUP(AG63,'シフト記号表（勤務時間帯） (4)'!$D$6:$X$47,21,FALSE()))</f>
        <v/>
      </c>
      <c r="AH64" s="235" t="str">
        <f aca="false">IF(AH63="","",VLOOKUP(AH63,'シフト記号表（勤務時間帯） (4)'!$D$6:$X$47,21,FALSE()))</f>
        <v/>
      </c>
      <c r="AI64" s="233" t="str">
        <f aca="false">IF(AI63="","",VLOOKUP(AI63,'シフト記号表（勤務時間帯） (4)'!$D$6:$X$47,21,FALSE()))</f>
        <v/>
      </c>
      <c r="AJ64" s="234" t="str">
        <f aca="false">IF(AJ63="","",VLOOKUP(AJ63,'シフト記号表（勤務時間帯） (4)'!$D$6:$X$47,21,FALSE()))</f>
        <v/>
      </c>
      <c r="AK64" s="234" t="str">
        <f aca="false">IF(AK63="","",VLOOKUP(AK63,'シフト記号表（勤務時間帯） (4)'!$D$6:$X$47,21,FALSE()))</f>
        <v/>
      </c>
      <c r="AL64" s="234" t="str">
        <f aca="false">IF(AL63="","",VLOOKUP(AL63,'シフト記号表（勤務時間帯） (4)'!$D$6:$X$47,21,FALSE()))</f>
        <v/>
      </c>
      <c r="AM64" s="234" t="str">
        <f aca="false">IF(AM63="","",VLOOKUP(AM63,'シフト記号表（勤務時間帯） (4)'!$D$6:$X$47,21,FALSE()))</f>
        <v/>
      </c>
      <c r="AN64" s="234" t="str">
        <f aca="false">IF(AN63="","",VLOOKUP(AN63,'シフト記号表（勤務時間帯） (4)'!$D$6:$X$47,21,FALSE()))</f>
        <v/>
      </c>
      <c r="AO64" s="235" t="str">
        <f aca="false">IF(AO63="","",VLOOKUP(AO63,'シフト記号表（勤務時間帯） (4)'!$D$6:$X$47,21,FALSE()))</f>
        <v/>
      </c>
      <c r="AP64" s="233" t="str">
        <f aca="false">IF(AP63="","",VLOOKUP(AP63,'シフト記号表（勤務時間帯） (4)'!$D$6:$X$47,21,FALSE()))</f>
        <v/>
      </c>
      <c r="AQ64" s="234" t="str">
        <f aca="false">IF(AQ63="","",VLOOKUP(AQ63,'シフト記号表（勤務時間帯） (4)'!$D$6:$X$47,21,FALSE()))</f>
        <v/>
      </c>
      <c r="AR64" s="234" t="str">
        <f aca="false">IF(AR63="","",VLOOKUP(AR63,'シフト記号表（勤務時間帯） (4)'!$D$6:$X$47,21,FALSE()))</f>
        <v/>
      </c>
      <c r="AS64" s="234" t="str">
        <f aca="false">IF(AS63="","",VLOOKUP(AS63,'シフト記号表（勤務時間帯） (4)'!$D$6:$X$47,21,FALSE()))</f>
        <v/>
      </c>
      <c r="AT64" s="234" t="str">
        <f aca="false">IF(AT63="","",VLOOKUP(AT63,'シフト記号表（勤務時間帯） (4)'!$D$6:$X$47,21,FALSE()))</f>
        <v/>
      </c>
      <c r="AU64" s="234" t="str">
        <f aca="false">IF(AU63="","",VLOOKUP(AU63,'シフト記号表（勤務時間帯） (4)'!$D$6:$X$47,21,FALSE()))</f>
        <v/>
      </c>
      <c r="AV64" s="235" t="str">
        <f aca="false">IF(AV63="","",VLOOKUP(AV63,'シフト記号表（勤務時間帯） (4)'!$D$6:$X$47,21,FALSE()))</f>
        <v/>
      </c>
      <c r="AW64" s="233" t="str">
        <f aca="false">IF(AW63="","",VLOOKUP(AW63,'シフト記号表（勤務時間帯） (4)'!$D$6:$X$47,21,FALSE()))</f>
        <v/>
      </c>
      <c r="AX64" s="234" t="str">
        <f aca="false">IF(AX63="","",VLOOKUP(AX63,'シフト記号表（勤務時間帯） (4)'!$D$6:$X$47,21,FALSE()))</f>
        <v/>
      </c>
      <c r="AY64" s="234" t="str">
        <f aca="false">IF(AY63="","",VLOOKUP(AY63,'シフト記号表（勤務時間帯） (4)'!$D$6:$X$47,21,FALSE()))</f>
        <v/>
      </c>
      <c r="AZ64" s="99" t="n">
        <f aca="false">IF($BC$3="４週",SUM(U64:AV64),IF($BC$3="暦月",SUM(U64:AY64),""))</f>
        <v>0</v>
      </c>
      <c r="BA64" s="99"/>
      <c r="BB64" s="100" t="n">
        <f aca="false">IF($BC$3="４週",AZ64/4,IF($BC$3="暦月",(AZ64/($BC$8/7)),""))</f>
        <v>0</v>
      </c>
      <c r="BC64" s="100"/>
      <c r="BD64" s="249"/>
      <c r="BE64" s="249"/>
      <c r="BF64" s="249"/>
      <c r="BG64" s="249"/>
      <c r="BH64" s="249"/>
    </row>
    <row r="65" customFormat="false" ht="20.25" hidden="false" customHeight="true" outlineLevel="0" collapsed="false">
      <c r="B65" s="358"/>
      <c r="C65" s="250"/>
      <c r="D65" s="250"/>
      <c r="E65" s="250"/>
      <c r="F65" s="359"/>
      <c r="G65" s="360" t="n">
        <f aca="false">C63</f>
        <v>0</v>
      </c>
      <c r="H65" s="380"/>
      <c r="I65" s="244"/>
      <c r="J65" s="244"/>
      <c r="K65" s="244"/>
      <c r="L65" s="244"/>
      <c r="M65" s="370"/>
      <c r="N65" s="370"/>
      <c r="O65" s="370"/>
      <c r="P65" s="388" t="s">
        <v>203</v>
      </c>
      <c r="Q65" s="389"/>
      <c r="R65" s="389"/>
      <c r="S65" s="390"/>
      <c r="T65" s="391"/>
      <c r="U65" s="96" t="str">
        <f aca="false">IF(U63="","",VLOOKUP(U63,'シフト記号表（勤務時間帯） (4)'!$D$6:$Z$47,23,FALSE()))</f>
        <v/>
      </c>
      <c r="V65" s="97" t="str">
        <f aca="false">IF(V63="","",VLOOKUP(V63,'シフト記号表（勤務時間帯） (4)'!$D$6:$Z$47,23,FALSE()))</f>
        <v/>
      </c>
      <c r="W65" s="97" t="str">
        <f aca="false">IF(W63="","",VLOOKUP(W63,'シフト記号表（勤務時間帯） (4)'!$D$6:$Z$47,23,FALSE()))</f>
        <v/>
      </c>
      <c r="X65" s="97" t="str">
        <f aca="false">IF(X63="","",VLOOKUP(X63,'シフト記号表（勤務時間帯） (4)'!$D$6:$Z$47,23,FALSE()))</f>
        <v/>
      </c>
      <c r="Y65" s="97" t="str">
        <f aca="false">IF(Y63="","",VLOOKUP(Y63,'シフト記号表（勤務時間帯） (4)'!$D$6:$Z$47,23,FALSE()))</f>
        <v/>
      </c>
      <c r="Z65" s="97" t="str">
        <f aca="false">IF(Z63="","",VLOOKUP(Z63,'シフト記号表（勤務時間帯） (4)'!$D$6:$Z$47,23,FALSE()))</f>
        <v/>
      </c>
      <c r="AA65" s="98" t="str">
        <f aca="false">IF(AA63="","",VLOOKUP(AA63,'シフト記号表（勤務時間帯） (4)'!$D$6:$Z$47,23,FALSE()))</f>
        <v/>
      </c>
      <c r="AB65" s="96" t="str">
        <f aca="false">IF(AB63="","",VLOOKUP(AB63,'シフト記号表（勤務時間帯） (4)'!$D$6:$Z$47,23,FALSE()))</f>
        <v/>
      </c>
      <c r="AC65" s="97" t="str">
        <f aca="false">IF(AC63="","",VLOOKUP(AC63,'シフト記号表（勤務時間帯） (4)'!$D$6:$Z$47,23,FALSE()))</f>
        <v/>
      </c>
      <c r="AD65" s="97" t="str">
        <f aca="false">IF(AD63="","",VLOOKUP(AD63,'シフト記号表（勤務時間帯） (4)'!$D$6:$Z$47,23,FALSE()))</f>
        <v/>
      </c>
      <c r="AE65" s="97" t="str">
        <f aca="false">IF(AE63="","",VLOOKUP(AE63,'シフト記号表（勤務時間帯） (4)'!$D$6:$Z$47,23,FALSE()))</f>
        <v/>
      </c>
      <c r="AF65" s="97" t="str">
        <f aca="false">IF(AF63="","",VLOOKUP(AF63,'シフト記号表（勤務時間帯） (4)'!$D$6:$Z$47,23,FALSE()))</f>
        <v/>
      </c>
      <c r="AG65" s="97" t="str">
        <f aca="false">IF(AG63="","",VLOOKUP(AG63,'シフト記号表（勤務時間帯） (4)'!$D$6:$Z$47,23,FALSE()))</f>
        <v/>
      </c>
      <c r="AH65" s="98" t="str">
        <f aca="false">IF(AH63="","",VLOOKUP(AH63,'シフト記号表（勤務時間帯） (4)'!$D$6:$Z$47,23,FALSE()))</f>
        <v/>
      </c>
      <c r="AI65" s="96" t="str">
        <f aca="false">IF(AI63="","",VLOOKUP(AI63,'シフト記号表（勤務時間帯） (4)'!$D$6:$Z$47,23,FALSE()))</f>
        <v/>
      </c>
      <c r="AJ65" s="97" t="str">
        <f aca="false">IF(AJ63="","",VLOOKUP(AJ63,'シフト記号表（勤務時間帯） (4)'!$D$6:$Z$47,23,FALSE()))</f>
        <v/>
      </c>
      <c r="AK65" s="97" t="str">
        <f aca="false">IF(AK63="","",VLOOKUP(AK63,'シフト記号表（勤務時間帯） (4)'!$D$6:$Z$47,23,FALSE()))</f>
        <v/>
      </c>
      <c r="AL65" s="97" t="str">
        <f aca="false">IF(AL63="","",VLOOKUP(AL63,'シフト記号表（勤務時間帯） (4)'!$D$6:$Z$47,23,FALSE()))</f>
        <v/>
      </c>
      <c r="AM65" s="97" t="str">
        <f aca="false">IF(AM63="","",VLOOKUP(AM63,'シフト記号表（勤務時間帯） (4)'!$D$6:$Z$47,23,FALSE()))</f>
        <v/>
      </c>
      <c r="AN65" s="97" t="str">
        <f aca="false">IF(AN63="","",VLOOKUP(AN63,'シフト記号表（勤務時間帯） (4)'!$D$6:$Z$47,23,FALSE()))</f>
        <v/>
      </c>
      <c r="AO65" s="98" t="str">
        <f aca="false">IF(AO63="","",VLOOKUP(AO63,'シフト記号表（勤務時間帯） (4)'!$D$6:$Z$47,23,FALSE()))</f>
        <v/>
      </c>
      <c r="AP65" s="96" t="str">
        <f aca="false">IF(AP63="","",VLOOKUP(AP63,'シフト記号表（勤務時間帯） (4)'!$D$6:$Z$47,23,FALSE()))</f>
        <v/>
      </c>
      <c r="AQ65" s="97" t="str">
        <f aca="false">IF(AQ63="","",VLOOKUP(AQ63,'シフト記号表（勤務時間帯） (4)'!$D$6:$Z$47,23,FALSE()))</f>
        <v/>
      </c>
      <c r="AR65" s="97" t="str">
        <f aca="false">IF(AR63="","",VLOOKUP(AR63,'シフト記号表（勤務時間帯） (4)'!$D$6:$Z$47,23,FALSE()))</f>
        <v/>
      </c>
      <c r="AS65" s="97" t="str">
        <f aca="false">IF(AS63="","",VLOOKUP(AS63,'シフト記号表（勤務時間帯） (4)'!$D$6:$Z$47,23,FALSE()))</f>
        <v/>
      </c>
      <c r="AT65" s="97" t="str">
        <f aca="false">IF(AT63="","",VLOOKUP(AT63,'シフト記号表（勤務時間帯） (4)'!$D$6:$Z$47,23,FALSE()))</f>
        <v/>
      </c>
      <c r="AU65" s="97" t="str">
        <f aca="false">IF(AU63="","",VLOOKUP(AU63,'シフト記号表（勤務時間帯） (4)'!$D$6:$Z$47,23,FALSE()))</f>
        <v/>
      </c>
      <c r="AV65" s="98" t="str">
        <f aca="false">IF(AV63="","",VLOOKUP(AV63,'シフト記号表（勤務時間帯） (4)'!$D$6:$Z$47,23,FALSE()))</f>
        <v/>
      </c>
      <c r="AW65" s="96" t="str">
        <f aca="false">IF(AW63="","",VLOOKUP(AW63,'シフト記号表（勤務時間帯） (4)'!$D$6:$Z$47,23,FALSE()))</f>
        <v/>
      </c>
      <c r="AX65" s="97" t="str">
        <f aca="false">IF(AX63="","",VLOOKUP(AX63,'シフト記号表（勤務時間帯） (4)'!$D$6:$Z$47,23,FALSE()))</f>
        <v/>
      </c>
      <c r="AY65" s="97" t="str">
        <f aca="false">IF(AY63="","",VLOOKUP(AY63,'シフト記号表（勤務時間帯） (4)'!$D$6:$Z$47,23,FALSE()))</f>
        <v/>
      </c>
      <c r="AZ65" s="365" t="n">
        <f aca="false">IF($BC$3="４週",SUM(U65:AV65),IF($BC$3="暦月",SUM(U65:AY65),""))</f>
        <v>0</v>
      </c>
      <c r="BA65" s="365"/>
      <c r="BB65" s="366" t="n">
        <f aca="false">IF($BC$3="４週",AZ65/4,IF($BC$3="暦月",(AZ65/($BC$8/7)),""))</f>
        <v>0</v>
      </c>
      <c r="BC65" s="366"/>
      <c r="BD65" s="249"/>
      <c r="BE65" s="249"/>
      <c r="BF65" s="249"/>
      <c r="BG65" s="249"/>
      <c r="BH65" s="249"/>
    </row>
    <row r="66" customFormat="false" ht="20.25" hidden="false" customHeight="true" outlineLevel="0" collapsed="false">
      <c r="B66" s="367"/>
      <c r="C66" s="124"/>
      <c r="D66" s="124"/>
      <c r="E66" s="124"/>
      <c r="F66" s="353"/>
      <c r="G66" s="231"/>
      <c r="H66" s="392"/>
      <c r="I66" s="125"/>
      <c r="J66" s="125"/>
      <c r="K66" s="125"/>
      <c r="L66" s="125"/>
      <c r="M66" s="393"/>
      <c r="N66" s="393"/>
      <c r="O66" s="393"/>
      <c r="P66" s="394" t="s">
        <v>34</v>
      </c>
      <c r="Q66" s="395"/>
      <c r="R66" s="395"/>
      <c r="S66" s="396"/>
      <c r="T66" s="397"/>
      <c r="U66" s="375"/>
      <c r="V66" s="376"/>
      <c r="W66" s="376"/>
      <c r="X66" s="376"/>
      <c r="Y66" s="376"/>
      <c r="Z66" s="376"/>
      <c r="AA66" s="377"/>
      <c r="AB66" s="375"/>
      <c r="AC66" s="376"/>
      <c r="AD66" s="376"/>
      <c r="AE66" s="376"/>
      <c r="AF66" s="376"/>
      <c r="AG66" s="376"/>
      <c r="AH66" s="377"/>
      <c r="AI66" s="375"/>
      <c r="AJ66" s="376"/>
      <c r="AK66" s="376"/>
      <c r="AL66" s="376"/>
      <c r="AM66" s="376"/>
      <c r="AN66" s="376"/>
      <c r="AO66" s="377"/>
      <c r="AP66" s="375"/>
      <c r="AQ66" s="376"/>
      <c r="AR66" s="376"/>
      <c r="AS66" s="376"/>
      <c r="AT66" s="376"/>
      <c r="AU66" s="376"/>
      <c r="AV66" s="377"/>
      <c r="AW66" s="375"/>
      <c r="AX66" s="376"/>
      <c r="AY66" s="376"/>
      <c r="AZ66" s="378"/>
      <c r="BA66" s="378"/>
      <c r="BB66" s="379"/>
      <c r="BC66" s="379"/>
      <c r="BD66" s="116"/>
      <c r="BE66" s="116"/>
      <c r="BF66" s="116"/>
      <c r="BG66" s="116"/>
      <c r="BH66" s="116"/>
    </row>
    <row r="67" customFormat="false" ht="20.25" hidden="false" customHeight="true" outlineLevel="0" collapsed="false">
      <c r="B67" s="352" t="n">
        <f aca="false">B64+1</f>
        <v>16</v>
      </c>
      <c r="C67" s="124"/>
      <c r="D67" s="124"/>
      <c r="E67" s="124"/>
      <c r="F67" s="353" t="n">
        <f aca="false">C66</f>
        <v>0</v>
      </c>
      <c r="G67" s="231"/>
      <c r="H67" s="392"/>
      <c r="I67" s="125"/>
      <c r="J67" s="125"/>
      <c r="K67" s="125"/>
      <c r="L67" s="125"/>
      <c r="M67" s="393"/>
      <c r="N67" s="393"/>
      <c r="O67" s="393"/>
      <c r="P67" s="354" t="s">
        <v>202</v>
      </c>
      <c r="Q67" s="355"/>
      <c r="R67" s="355"/>
      <c r="S67" s="356"/>
      <c r="T67" s="357"/>
      <c r="U67" s="233" t="str">
        <f aca="false">IF(U66="","",VLOOKUP(U66,'シフト記号表（勤務時間帯） (4)'!$D$6:$X$47,21,FALSE()))</f>
        <v/>
      </c>
      <c r="V67" s="234" t="str">
        <f aca="false">IF(V66="","",VLOOKUP(V66,'シフト記号表（勤務時間帯） (4)'!$D$6:$X$47,21,FALSE()))</f>
        <v/>
      </c>
      <c r="W67" s="234" t="str">
        <f aca="false">IF(W66="","",VLOOKUP(W66,'シフト記号表（勤務時間帯） (4)'!$D$6:$X$47,21,FALSE()))</f>
        <v/>
      </c>
      <c r="X67" s="234" t="str">
        <f aca="false">IF(X66="","",VLOOKUP(X66,'シフト記号表（勤務時間帯） (4)'!$D$6:$X$47,21,FALSE()))</f>
        <v/>
      </c>
      <c r="Y67" s="234" t="str">
        <f aca="false">IF(Y66="","",VLOOKUP(Y66,'シフト記号表（勤務時間帯） (4)'!$D$6:$X$47,21,FALSE()))</f>
        <v/>
      </c>
      <c r="Z67" s="234" t="str">
        <f aca="false">IF(Z66="","",VLOOKUP(Z66,'シフト記号表（勤務時間帯） (4)'!$D$6:$X$47,21,FALSE()))</f>
        <v/>
      </c>
      <c r="AA67" s="235" t="str">
        <f aca="false">IF(AA66="","",VLOOKUP(AA66,'シフト記号表（勤務時間帯） (4)'!$D$6:$X$47,21,FALSE()))</f>
        <v/>
      </c>
      <c r="AB67" s="233" t="str">
        <f aca="false">IF(AB66="","",VLOOKUP(AB66,'シフト記号表（勤務時間帯） (4)'!$D$6:$X$47,21,FALSE()))</f>
        <v/>
      </c>
      <c r="AC67" s="234" t="str">
        <f aca="false">IF(AC66="","",VLOOKUP(AC66,'シフト記号表（勤務時間帯） (4)'!$D$6:$X$47,21,FALSE()))</f>
        <v/>
      </c>
      <c r="AD67" s="234" t="str">
        <f aca="false">IF(AD66="","",VLOOKUP(AD66,'シフト記号表（勤務時間帯） (4)'!$D$6:$X$47,21,FALSE()))</f>
        <v/>
      </c>
      <c r="AE67" s="234" t="str">
        <f aca="false">IF(AE66="","",VLOOKUP(AE66,'シフト記号表（勤務時間帯） (4)'!$D$6:$X$47,21,FALSE()))</f>
        <v/>
      </c>
      <c r="AF67" s="234" t="str">
        <f aca="false">IF(AF66="","",VLOOKUP(AF66,'シフト記号表（勤務時間帯） (4)'!$D$6:$X$47,21,FALSE()))</f>
        <v/>
      </c>
      <c r="AG67" s="234" t="str">
        <f aca="false">IF(AG66="","",VLOOKUP(AG66,'シフト記号表（勤務時間帯） (4)'!$D$6:$X$47,21,FALSE()))</f>
        <v/>
      </c>
      <c r="AH67" s="235" t="str">
        <f aca="false">IF(AH66="","",VLOOKUP(AH66,'シフト記号表（勤務時間帯） (4)'!$D$6:$X$47,21,FALSE()))</f>
        <v/>
      </c>
      <c r="AI67" s="233" t="str">
        <f aca="false">IF(AI66="","",VLOOKUP(AI66,'シフト記号表（勤務時間帯） (4)'!$D$6:$X$47,21,FALSE()))</f>
        <v/>
      </c>
      <c r="AJ67" s="234" t="str">
        <f aca="false">IF(AJ66="","",VLOOKUP(AJ66,'シフト記号表（勤務時間帯） (4)'!$D$6:$X$47,21,FALSE()))</f>
        <v/>
      </c>
      <c r="AK67" s="234" t="str">
        <f aca="false">IF(AK66="","",VLOOKUP(AK66,'シフト記号表（勤務時間帯） (4)'!$D$6:$X$47,21,FALSE()))</f>
        <v/>
      </c>
      <c r="AL67" s="234" t="str">
        <f aca="false">IF(AL66="","",VLOOKUP(AL66,'シフト記号表（勤務時間帯） (4)'!$D$6:$X$47,21,FALSE()))</f>
        <v/>
      </c>
      <c r="AM67" s="234" t="str">
        <f aca="false">IF(AM66="","",VLOOKUP(AM66,'シフト記号表（勤務時間帯） (4)'!$D$6:$X$47,21,FALSE()))</f>
        <v/>
      </c>
      <c r="AN67" s="234" t="str">
        <f aca="false">IF(AN66="","",VLOOKUP(AN66,'シフト記号表（勤務時間帯） (4)'!$D$6:$X$47,21,FALSE()))</f>
        <v/>
      </c>
      <c r="AO67" s="235" t="str">
        <f aca="false">IF(AO66="","",VLOOKUP(AO66,'シフト記号表（勤務時間帯） (4)'!$D$6:$X$47,21,FALSE()))</f>
        <v/>
      </c>
      <c r="AP67" s="233" t="str">
        <f aca="false">IF(AP66="","",VLOOKUP(AP66,'シフト記号表（勤務時間帯） (4)'!$D$6:$X$47,21,FALSE()))</f>
        <v/>
      </c>
      <c r="AQ67" s="234" t="str">
        <f aca="false">IF(AQ66="","",VLOOKUP(AQ66,'シフト記号表（勤務時間帯） (4)'!$D$6:$X$47,21,FALSE()))</f>
        <v/>
      </c>
      <c r="AR67" s="234" t="str">
        <f aca="false">IF(AR66="","",VLOOKUP(AR66,'シフト記号表（勤務時間帯） (4)'!$D$6:$X$47,21,FALSE()))</f>
        <v/>
      </c>
      <c r="AS67" s="234" t="str">
        <f aca="false">IF(AS66="","",VLOOKUP(AS66,'シフト記号表（勤務時間帯） (4)'!$D$6:$X$47,21,FALSE()))</f>
        <v/>
      </c>
      <c r="AT67" s="234" t="str">
        <f aca="false">IF(AT66="","",VLOOKUP(AT66,'シフト記号表（勤務時間帯） (4)'!$D$6:$X$47,21,FALSE()))</f>
        <v/>
      </c>
      <c r="AU67" s="234" t="str">
        <f aca="false">IF(AU66="","",VLOOKUP(AU66,'シフト記号表（勤務時間帯） (4)'!$D$6:$X$47,21,FALSE()))</f>
        <v/>
      </c>
      <c r="AV67" s="235" t="str">
        <f aca="false">IF(AV66="","",VLOOKUP(AV66,'シフト記号表（勤務時間帯） (4)'!$D$6:$X$47,21,FALSE()))</f>
        <v/>
      </c>
      <c r="AW67" s="233" t="str">
        <f aca="false">IF(AW66="","",VLOOKUP(AW66,'シフト記号表（勤務時間帯） (4)'!$D$6:$X$47,21,FALSE()))</f>
        <v/>
      </c>
      <c r="AX67" s="234" t="str">
        <f aca="false">IF(AX66="","",VLOOKUP(AX66,'シフト記号表（勤務時間帯） (4)'!$D$6:$X$47,21,FALSE()))</f>
        <v/>
      </c>
      <c r="AY67" s="234" t="str">
        <f aca="false">IF(AY66="","",VLOOKUP(AY66,'シフト記号表（勤務時間帯） (4)'!$D$6:$X$47,21,FALSE()))</f>
        <v/>
      </c>
      <c r="AZ67" s="99" t="n">
        <f aca="false">IF($BC$3="４週",SUM(U67:AV67),IF($BC$3="暦月",SUM(U67:AY67),""))</f>
        <v>0</v>
      </c>
      <c r="BA67" s="99"/>
      <c r="BB67" s="100" t="n">
        <f aca="false">IF($BC$3="４週",AZ67/4,IF($BC$3="暦月",(AZ67/($BC$8/7)),""))</f>
        <v>0</v>
      </c>
      <c r="BC67" s="100"/>
      <c r="BD67" s="116"/>
      <c r="BE67" s="116"/>
      <c r="BF67" s="116"/>
      <c r="BG67" s="116"/>
      <c r="BH67" s="116"/>
    </row>
    <row r="68" customFormat="false" ht="20.25" hidden="false" customHeight="true" outlineLevel="0" collapsed="false">
      <c r="B68" s="352"/>
      <c r="C68" s="124"/>
      <c r="D68" s="124"/>
      <c r="E68" s="124"/>
      <c r="F68" s="398"/>
      <c r="G68" s="255" t="n">
        <f aca="false">C66</f>
        <v>0</v>
      </c>
      <c r="H68" s="392"/>
      <c r="I68" s="125"/>
      <c r="J68" s="125"/>
      <c r="K68" s="125"/>
      <c r="L68" s="125"/>
      <c r="M68" s="393"/>
      <c r="N68" s="393"/>
      <c r="O68" s="393"/>
      <c r="P68" s="399" t="s">
        <v>203</v>
      </c>
      <c r="Q68" s="400"/>
      <c r="R68" s="400"/>
      <c r="S68" s="401"/>
      <c r="T68" s="402"/>
      <c r="U68" s="96" t="str">
        <f aca="false">IF(U66="","",VLOOKUP(U66,'シフト記号表（勤務時間帯） (4)'!$D$6:$Z$47,23,FALSE()))</f>
        <v/>
      </c>
      <c r="V68" s="97" t="str">
        <f aca="false">IF(V66="","",VLOOKUP(V66,'シフト記号表（勤務時間帯） (4)'!$D$6:$Z$47,23,FALSE()))</f>
        <v/>
      </c>
      <c r="W68" s="97" t="str">
        <f aca="false">IF(W66="","",VLOOKUP(W66,'シフト記号表（勤務時間帯） (4)'!$D$6:$Z$47,23,FALSE()))</f>
        <v/>
      </c>
      <c r="X68" s="97" t="str">
        <f aca="false">IF(X66="","",VLOOKUP(X66,'シフト記号表（勤務時間帯） (4)'!$D$6:$Z$47,23,FALSE()))</f>
        <v/>
      </c>
      <c r="Y68" s="97" t="str">
        <f aca="false">IF(Y66="","",VLOOKUP(Y66,'シフト記号表（勤務時間帯） (4)'!$D$6:$Z$47,23,FALSE()))</f>
        <v/>
      </c>
      <c r="Z68" s="97" t="str">
        <f aca="false">IF(Z66="","",VLOOKUP(Z66,'シフト記号表（勤務時間帯） (4)'!$D$6:$Z$47,23,FALSE()))</f>
        <v/>
      </c>
      <c r="AA68" s="98" t="str">
        <f aca="false">IF(AA66="","",VLOOKUP(AA66,'シフト記号表（勤務時間帯） (4)'!$D$6:$Z$47,23,FALSE()))</f>
        <v/>
      </c>
      <c r="AB68" s="96" t="str">
        <f aca="false">IF(AB66="","",VLOOKUP(AB66,'シフト記号表（勤務時間帯） (4)'!$D$6:$Z$47,23,FALSE()))</f>
        <v/>
      </c>
      <c r="AC68" s="97" t="str">
        <f aca="false">IF(AC66="","",VLOOKUP(AC66,'シフト記号表（勤務時間帯） (4)'!$D$6:$Z$47,23,FALSE()))</f>
        <v/>
      </c>
      <c r="AD68" s="97" t="str">
        <f aca="false">IF(AD66="","",VLOOKUP(AD66,'シフト記号表（勤務時間帯） (4)'!$D$6:$Z$47,23,FALSE()))</f>
        <v/>
      </c>
      <c r="AE68" s="97" t="str">
        <f aca="false">IF(AE66="","",VLOOKUP(AE66,'シフト記号表（勤務時間帯） (4)'!$D$6:$Z$47,23,FALSE()))</f>
        <v/>
      </c>
      <c r="AF68" s="97" t="str">
        <f aca="false">IF(AF66="","",VLOOKUP(AF66,'シフト記号表（勤務時間帯） (4)'!$D$6:$Z$47,23,FALSE()))</f>
        <v/>
      </c>
      <c r="AG68" s="97" t="str">
        <f aca="false">IF(AG66="","",VLOOKUP(AG66,'シフト記号表（勤務時間帯） (4)'!$D$6:$Z$47,23,FALSE()))</f>
        <v/>
      </c>
      <c r="AH68" s="98" t="str">
        <f aca="false">IF(AH66="","",VLOOKUP(AH66,'シフト記号表（勤務時間帯） (4)'!$D$6:$Z$47,23,FALSE()))</f>
        <v/>
      </c>
      <c r="AI68" s="96" t="str">
        <f aca="false">IF(AI66="","",VLOOKUP(AI66,'シフト記号表（勤務時間帯） (4)'!$D$6:$Z$47,23,FALSE()))</f>
        <v/>
      </c>
      <c r="AJ68" s="97" t="str">
        <f aca="false">IF(AJ66="","",VLOOKUP(AJ66,'シフト記号表（勤務時間帯） (4)'!$D$6:$Z$47,23,FALSE()))</f>
        <v/>
      </c>
      <c r="AK68" s="97" t="str">
        <f aca="false">IF(AK66="","",VLOOKUP(AK66,'シフト記号表（勤務時間帯） (4)'!$D$6:$Z$47,23,FALSE()))</f>
        <v/>
      </c>
      <c r="AL68" s="97" t="str">
        <f aca="false">IF(AL66="","",VLOOKUP(AL66,'シフト記号表（勤務時間帯） (4)'!$D$6:$Z$47,23,FALSE()))</f>
        <v/>
      </c>
      <c r="AM68" s="97" t="str">
        <f aca="false">IF(AM66="","",VLOOKUP(AM66,'シフト記号表（勤務時間帯） (4)'!$D$6:$Z$47,23,FALSE()))</f>
        <v/>
      </c>
      <c r="AN68" s="97" t="str">
        <f aca="false">IF(AN66="","",VLOOKUP(AN66,'シフト記号表（勤務時間帯） (4)'!$D$6:$Z$47,23,FALSE()))</f>
        <v/>
      </c>
      <c r="AO68" s="98" t="str">
        <f aca="false">IF(AO66="","",VLOOKUP(AO66,'シフト記号表（勤務時間帯） (4)'!$D$6:$Z$47,23,FALSE()))</f>
        <v/>
      </c>
      <c r="AP68" s="96" t="str">
        <f aca="false">IF(AP66="","",VLOOKUP(AP66,'シフト記号表（勤務時間帯） (4)'!$D$6:$Z$47,23,FALSE()))</f>
        <v/>
      </c>
      <c r="AQ68" s="97" t="str">
        <f aca="false">IF(AQ66="","",VLOOKUP(AQ66,'シフト記号表（勤務時間帯） (4)'!$D$6:$Z$47,23,FALSE()))</f>
        <v/>
      </c>
      <c r="AR68" s="97" t="str">
        <f aca="false">IF(AR66="","",VLOOKUP(AR66,'シフト記号表（勤務時間帯） (4)'!$D$6:$Z$47,23,FALSE()))</f>
        <v/>
      </c>
      <c r="AS68" s="97" t="str">
        <f aca="false">IF(AS66="","",VLOOKUP(AS66,'シフト記号表（勤務時間帯） (4)'!$D$6:$Z$47,23,FALSE()))</f>
        <v/>
      </c>
      <c r="AT68" s="97" t="str">
        <f aca="false">IF(AT66="","",VLOOKUP(AT66,'シフト記号表（勤務時間帯） (4)'!$D$6:$Z$47,23,FALSE()))</f>
        <v/>
      </c>
      <c r="AU68" s="97" t="str">
        <f aca="false">IF(AU66="","",VLOOKUP(AU66,'シフト記号表（勤務時間帯） (4)'!$D$6:$Z$47,23,FALSE()))</f>
        <v/>
      </c>
      <c r="AV68" s="98" t="str">
        <f aca="false">IF(AV66="","",VLOOKUP(AV66,'シフト記号表（勤務時間帯） (4)'!$D$6:$Z$47,23,FALSE()))</f>
        <v/>
      </c>
      <c r="AW68" s="96" t="str">
        <f aca="false">IF(AW66="","",VLOOKUP(AW66,'シフト記号表（勤務時間帯） (4)'!$D$6:$Z$47,23,FALSE()))</f>
        <v/>
      </c>
      <c r="AX68" s="97" t="str">
        <f aca="false">IF(AX66="","",VLOOKUP(AX66,'シフト記号表（勤務時間帯） (4)'!$D$6:$Z$47,23,FALSE()))</f>
        <v/>
      </c>
      <c r="AY68" s="97" t="str">
        <f aca="false">IF(AY66="","",VLOOKUP(AY66,'シフト記号表（勤務時間帯） (4)'!$D$6:$Z$47,23,FALSE()))</f>
        <v/>
      </c>
      <c r="AZ68" s="365" t="n">
        <f aca="false">IF($BC$3="４週",SUM(U68:AV68),IF($BC$3="暦月",SUM(U68:AY68),""))</f>
        <v>0</v>
      </c>
      <c r="BA68" s="365"/>
      <c r="BB68" s="366" t="n">
        <f aca="false">IF($BC$3="４週",AZ68/4,IF($BC$3="暦月",(AZ68/($BC$8/7)),""))</f>
        <v>0</v>
      </c>
      <c r="BC68" s="366"/>
      <c r="BD68" s="116"/>
      <c r="BE68" s="116"/>
      <c r="BF68" s="116"/>
      <c r="BG68" s="116"/>
      <c r="BH68" s="116"/>
    </row>
    <row r="69" customFormat="false" ht="20.25" hidden="false" customHeight="true" outlineLevel="0" collapsed="false">
      <c r="B69" s="403" t="s">
        <v>204</v>
      </c>
      <c r="C69" s="403"/>
      <c r="D69" s="403"/>
      <c r="E69" s="403"/>
      <c r="F69" s="403"/>
      <c r="G69" s="403"/>
      <c r="H69" s="403"/>
      <c r="I69" s="403"/>
      <c r="J69" s="403"/>
      <c r="K69" s="403"/>
      <c r="L69" s="403"/>
      <c r="M69" s="403"/>
      <c r="N69" s="403"/>
      <c r="O69" s="403"/>
      <c r="P69" s="403"/>
      <c r="Q69" s="403"/>
      <c r="R69" s="403"/>
      <c r="S69" s="403"/>
      <c r="T69" s="403"/>
      <c r="U69" s="404"/>
      <c r="V69" s="405"/>
      <c r="W69" s="405"/>
      <c r="X69" s="405"/>
      <c r="Y69" s="405"/>
      <c r="Z69" s="405"/>
      <c r="AA69" s="406"/>
      <c r="AB69" s="407"/>
      <c r="AC69" s="405"/>
      <c r="AD69" s="405"/>
      <c r="AE69" s="405"/>
      <c r="AF69" s="405"/>
      <c r="AG69" s="405"/>
      <c r="AH69" s="406"/>
      <c r="AI69" s="407"/>
      <c r="AJ69" s="405"/>
      <c r="AK69" s="405"/>
      <c r="AL69" s="405"/>
      <c r="AM69" s="405"/>
      <c r="AN69" s="405"/>
      <c r="AO69" s="406"/>
      <c r="AP69" s="407"/>
      <c r="AQ69" s="405"/>
      <c r="AR69" s="405"/>
      <c r="AS69" s="405"/>
      <c r="AT69" s="405"/>
      <c r="AU69" s="405"/>
      <c r="AV69" s="406"/>
      <c r="AW69" s="407"/>
      <c r="AX69" s="405"/>
      <c r="AY69" s="408"/>
      <c r="AZ69" s="409"/>
      <c r="BA69" s="409"/>
      <c r="BB69" s="275"/>
      <c r="BC69" s="275"/>
      <c r="BD69" s="275"/>
      <c r="BE69" s="275"/>
      <c r="BF69" s="275"/>
      <c r="BG69" s="275"/>
      <c r="BH69" s="275"/>
    </row>
    <row r="70" customFormat="false" ht="20.25" hidden="false" customHeight="true" outlineLevel="0" collapsed="false">
      <c r="B70" s="410" t="s">
        <v>205</v>
      </c>
      <c r="C70" s="410"/>
      <c r="D70" s="410"/>
      <c r="E70" s="410"/>
      <c r="F70" s="410"/>
      <c r="G70" s="410"/>
      <c r="H70" s="410"/>
      <c r="I70" s="410"/>
      <c r="J70" s="410"/>
      <c r="K70" s="410"/>
      <c r="L70" s="410"/>
      <c r="M70" s="410"/>
      <c r="N70" s="410"/>
      <c r="O70" s="410"/>
      <c r="P70" s="410"/>
      <c r="Q70" s="410"/>
      <c r="R70" s="410"/>
      <c r="S70" s="410"/>
      <c r="T70" s="410"/>
      <c r="U70" s="411"/>
      <c r="V70" s="412"/>
      <c r="W70" s="412"/>
      <c r="X70" s="412"/>
      <c r="Y70" s="412"/>
      <c r="Z70" s="412"/>
      <c r="AA70" s="413"/>
      <c r="AB70" s="414"/>
      <c r="AC70" s="412"/>
      <c r="AD70" s="412"/>
      <c r="AE70" s="412"/>
      <c r="AF70" s="412"/>
      <c r="AG70" s="412"/>
      <c r="AH70" s="413"/>
      <c r="AI70" s="414"/>
      <c r="AJ70" s="412"/>
      <c r="AK70" s="412"/>
      <c r="AL70" s="412"/>
      <c r="AM70" s="412"/>
      <c r="AN70" s="412"/>
      <c r="AO70" s="413"/>
      <c r="AP70" s="414"/>
      <c r="AQ70" s="412"/>
      <c r="AR70" s="412"/>
      <c r="AS70" s="412"/>
      <c r="AT70" s="412"/>
      <c r="AU70" s="412"/>
      <c r="AV70" s="413"/>
      <c r="AW70" s="414"/>
      <c r="AX70" s="412"/>
      <c r="AY70" s="415"/>
      <c r="AZ70" s="409"/>
      <c r="BA70" s="409"/>
      <c r="BB70" s="275"/>
      <c r="BC70" s="275"/>
      <c r="BD70" s="275"/>
      <c r="BE70" s="275"/>
      <c r="BF70" s="275"/>
      <c r="BG70" s="275"/>
      <c r="BH70" s="275"/>
    </row>
    <row r="71" customFormat="false" ht="20.25" hidden="false" customHeight="true" outlineLevel="0" collapsed="false">
      <c r="B71" s="410" t="s">
        <v>206</v>
      </c>
      <c r="C71" s="410"/>
      <c r="D71" s="410"/>
      <c r="E71" s="410"/>
      <c r="F71" s="410"/>
      <c r="G71" s="410"/>
      <c r="H71" s="410"/>
      <c r="I71" s="410"/>
      <c r="J71" s="410"/>
      <c r="K71" s="410"/>
      <c r="L71" s="410"/>
      <c r="M71" s="410"/>
      <c r="N71" s="410"/>
      <c r="O71" s="410"/>
      <c r="P71" s="410"/>
      <c r="Q71" s="410"/>
      <c r="R71" s="410"/>
      <c r="S71" s="410"/>
      <c r="T71" s="410"/>
      <c r="U71" s="411"/>
      <c r="V71" s="412"/>
      <c r="W71" s="412"/>
      <c r="X71" s="412"/>
      <c r="Y71" s="412"/>
      <c r="Z71" s="412"/>
      <c r="AA71" s="288"/>
      <c r="AB71" s="286"/>
      <c r="AC71" s="412"/>
      <c r="AD71" s="412"/>
      <c r="AE71" s="412"/>
      <c r="AF71" s="412"/>
      <c r="AG71" s="412"/>
      <c r="AH71" s="288"/>
      <c r="AI71" s="286"/>
      <c r="AJ71" s="412"/>
      <c r="AK71" s="412"/>
      <c r="AL71" s="412"/>
      <c r="AM71" s="412"/>
      <c r="AN71" s="412"/>
      <c r="AO71" s="288"/>
      <c r="AP71" s="286"/>
      <c r="AQ71" s="412"/>
      <c r="AR71" s="412"/>
      <c r="AS71" s="412"/>
      <c r="AT71" s="412"/>
      <c r="AU71" s="412"/>
      <c r="AV71" s="288"/>
      <c r="AW71" s="286"/>
      <c r="AX71" s="412"/>
      <c r="AY71" s="415"/>
      <c r="AZ71" s="409"/>
      <c r="BA71" s="409"/>
      <c r="BB71" s="275"/>
      <c r="BC71" s="275"/>
      <c r="BD71" s="275"/>
      <c r="BE71" s="275"/>
      <c r="BF71" s="275"/>
      <c r="BG71" s="275"/>
      <c r="BH71" s="275"/>
    </row>
    <row r="72" customFormat="false" ht="20.25" hidden="false" customHeight="true" outlineLevel="0" collapsed="false">
      <c r="B72" s="410" t="s">
        <v>207</v>
      </c>
      <c r="C72" s="410"/>
      <c r="D72" s="410"/>
      <c r="E72" s="410"/>
      <c r="F72" s="410"/>
      <c r="G72" s="410"/>
      <c r="H72" s="410"/>
      <c r="I72" s="410"/>
      <c r="J72" s="410"/>
      <c r="K72" s="410"/>
      <c r="L72" s="410"/>
      <c r="M72" s="410"/>
      <c r="N72" s="410"/>
      <c r="O72" s="410"/>
      <c r="P72" s="410"/>
      <c r="Q72" s="410"/>
      <c r="R72" s="410"/>
      <c r="S72" s="410"/>
      <c r="T72" s="410"/>
      <c r="U72" s="411"/>
      <c r="V72" s="412"/>
      <c r="W72" s="412"/>
      <c r="X72" s="412"/>
      <c r="Y72" s="412"/>
      <c r="Z72" s="412"/>
      <c r="AA72" s="288"/>
      <c r="AB72" s="286"/>
      <c r="AC72" s="412"/>
      <c r="AD72" s="412"/>
      <c r="AE72" s="412"/>
      <c r="AF72" s="412"/>
      <c r="AG72" s="412"/>
      <c r="AH72" s="288"/>
      <c r="AI72" s="286"/>
      <c r="AJ72" s="412"/>
      <c r="AK72" s="412"/>
      <c r="AL72" s="412"/>
      <c r="AM72" s="412"/>
      <c r="AN72" s="412"/>
      <c r="AO72" s="288"/>
      <c r="AP72" s="286"/>
      <c r="AQ72" s="412"/>
      <c r="AR72" s="412"/>
      <c r="AS72" s="412"/>
      <c r="AT72" s="412"/>
      <c r="AU72" s="412"/>
      <c r="AV72" s="288"/>
      <c r="AW72" s="286"/>
      <c r="AX72" s="412"/>
      <c r="AY72" s="415"/>
      <c r="AZ72" s="409"/>
      <c r="BA72" s="409"/>
      <c r="BB72" s="275"/>
      <c r="BC72" s="275"/>
      <c r="BD72" s="275"/>
      <c r="BE72" s="275"/>
      <c r="BF72" s="275"/>
      <c r="BG72" s="275"/>
      <c r="BH72" s="275"/>
    </row>
    <row r="73" customFormat="false" ht="20.25" hidden="false" customHeight="true" outlineLevel="0" collapsed="false">
      <c r="B73" s="410" t="s">
        <v>357</v>
      </c>
      <c r="C73" s="410"/>
      <c r="D73" s="410"/>
      <c r="E73" s="410"/>
      <c r="F73" s="410"/>
      <c r="G73" s="410"/>
      <c r="H73" s="410"/>
      <c r="I73" s="410"/>
      <c r="J73" s="410"/>
      <c r="K73" s="410"/>
      <c r="L73" s="410"/>
      <c r="M73" s="410"/>
      <c r="N73" s="410"/>
      <c r="O73" s="410"/>
      <c r="P73" s="410"/>
      <c r="Q73" s="410"/>
      <c r="R73" s="410"/>
      <c r="S73" s="410"/>
      <c r="T73" s="410"/>
      <c r="U73" s="416" t="str">
        <f aca="false">IF(SUMIF($F$21:$F$68,"介護従業者",U21:U68)+SUMIF($F$21:$F$68,"看護職員",U21:U68)=0,"",(SUMIF($F$21:$F$68,"介護従業者",U21:U68)+SUMIF($F$21:$F$68,"看護職員",U21:U68)))</f>
        <v/>
      </c>
      <c r="V73" s="416" t="str">
        <f aca="false">IF(SUMIF($F$21:$F$68,"介護従業者",V21:V68)+SUMIF($F$21:$F$68,"看護職員",V21:V68)=0,"",(SUMIF($F$21:$F$68,"介護従業者",V21:V68)+SUMIF($F$21:$F$68,"看護職員",V21:V68)))</f>
        <v/>
      </c>
      <c r="W73" s="416" t="str">
        <f aca="false">IF(SUMIF($F$21:$F$68,"介護従業者",W21:W68)+SUMIF($F$21:$F$68,"看護職員",W21:W68)=0,"",(SUMIF($F$21:$F$68,"介護従業者",W21:W68)+SUMIF($F$21:$F$68,"看護職員",W21:W68)))</f>
        <v/>
      </c>
      <c r="X73" s="416" t="str">
        <f aca="false">IF(SUMIF($F$21:$F$68,"介護従業者",X21:X68)+SUMIF($F$21:$F$68,"看護職員",X21:X68)=0,"",(SUMIF($F$21:$F$68,"介護従業者",X21:X68)+SUMIF($F$21:$F$68,"看護職員",X21:X68)))</f>
        <v/>
      </c>
      <c r="Y73" s="416" t="str">
        <f aca="false">IF(SUMIF($F$21:$F$68,"介護従業者",Y21:Y68)+SUMIF($F$21:$F$68,"看護職員",Y21:Y68)=0,"",(SUMIF($F$21:$F$68,"介護従業者",Y21:Y68)+SUMIF($F$21:$F$68,"看護職員",Y21:Y68)))</f>
        <v/>
      </c>
      <c r="Z73" s="416" t="str">
        <f aca="false">IF(SUMIF($F$21:$F$68,"介護従業者",Z21:Z68)+SUMIF($F$21:$F$68,"看護職員",Z21:Z68)=0,"",(SUMIF($F$21:$F$68,"介護従業者",Z21:Z68)+SUMIF($F$21:$F$68,"看護職員",Z21:Z68)))</f>
        <v/>
      </c>
      <c r="AA73" s="418" t="str">
        <f aca="false">IF(SUMIF($F$21:$F$68,"介護従業者",AA21:AA68)+SUMIF($F$21:$F$68,"看護職員",AA21:AA68)=0,"",(SUMIF($F$21:$F$68,"介護従業者",AA21:AA68)+SUMIF($F$21:$F$68,"看護職員",AA21:AA68)))</f>
        <v/>
      </c>
      <c r="AB73" s="502" t="str">
        <f aca="false">IF(SUMIF($F$21:$F$68,"介護従業者",AB21:AB68)+SUMIF($F$21:$F$68,"看護職員",AB21:AB68)=0,"",(SUMIF($F$21:$F$68,"介護従業者",AB21:AB68)+SUMIF($F$21:$F$68,"看護職員",AB21:AB68)))</f>
        <v/>
      </c>
      <c r="AC73" s="416" t="str">
        <f aca="false">IF(SUMIF($F$21:$F$68,"介護従業者",AC21:AC68)+SUMIF($F$21:$F$68,"看護職員",AC21:AC68)=0,"",(SUMIF($F$21:$F$68,"介護従業者",AC21:AC68)+SUMIF($F$21:$F$68,"看護職員",AC21:AC68)))</f>
        <v/>
      </c>
      <c r="AD73" s="416" t="str">
        <f aca="false">IF(SUMIF($F$21:$F$68,"介護従業者",AD21:AD68)+SUMIF($F$21:$F$68,"看護職員",AD21:AD68)=0,"",(SUMIF($F$21:$F$68,"介護従業者",AD21:AD68)+SUMIF($F$21:$F$68,"看護職員",AD21:AD68)))</f>
        <v/>
      </c>
      <c r="AE73" s="416" t="str">
        <f aca="false">IF(SUMIF($F$21:$F$68,"介護従業者",AE21:AE68)+SUMIF($F$21:$F$68,"看護職員",AE21:AE68)=0,"",(SUMIF($F$21:$F$68,"介護従業者",AE21:AE68)+SUMIF($F$21:$F$68,"看護職員",AE21:AE68)))</f>
        <v/>
      </c>
      <c r="AF73" s="416" t="str">
        <f aca="false">IF(SUMIF($F$21:$F$68,"介護従業者",AF21:AF68)+SUMIF($F$21:$F$68,"看護職員",AF21:AF68)=0,"",(SUMIF($F$21:$F$68,"介護従業者",AF21:AF68)+SUMIF($F$21:$F$68,"看護職員",AF21:AF68)))</f>
        <v/>
      </c>
      <c r="AG73" s="416" t="str">
        <f aca="false">IF(SUMIF($F$21:$F$68,"介護従業者",AG21:AG68)+SUMIF($F$21:$F$68,"看護職員",AG21:AG68)=0,"",(SUMIF($F$21:$F$68,"介護従業者",AG21:AG68)+SUMIF($F$21:$F$68,"看護職員",AG21:AG68)))</f>
        <v/>
      </c>
      <c r="AH73" s="418" t="str">
        <f aca="false">IF(SUMIF($F$21:$F$68,"介護従業者",AH21:AH68)+SUMIF($F$21:$F$68,"看護職員",AH21:AH68)=0,"",(SUMIF($F$21:$F$68,"介護従業者",AH21:AH68)+SUMIF($F$21:$F$68,"看護職員",AH21:AH68)))</f>
        <v/>
      </c>
      <c r="AI73" s="502" t="str">
        <f aca="false">IF(SUMIF($F$21:$F$68,"介護従業者",AI21:AI68)+SUMIF($F$21:$F$68,"看護職員",AI21:AI68)=0,"",(SUMIF($F$21:$F$68,"介護従業者",AI21:AI68)+SUMIF($F$21:$F$68,"看護職員",AI21:AI68)))</f>
        <v/>
      </c>
      <c r="AJ73" s="416" t="str">
        <f aca="false">IF(SUMIF($F$21:$F$68,"介護従業者",AJ21:AJ68)+SUMIF($F$21:$F$68,"看護職員",AJ21:AJ68)=0,"",(SUMIF($F$21:$F$68,"介護従業者",AJ21:AJ68)+SUMIF($F$21:$F$68,"看護職員",AJ21:AJ68)))</f>
        <v/>
      </c>
      <c r="AK73" s="416" t="str">
        <f aca="false">IF(SUMIF($F$21:$F$68,"介護従業者",AK21:AK68)+SUMIF($F$21:$F$68,"看護職員",AK21:AK68)=0,"",(SUMIF($F$21:$F$68,"介護従業者",AK21:AK68)+SUMIF($F$21:$F$68,"看護職員",AK21:AK68)))</f>
        <v/>
      </c>
      <c r="AL73" s="416" t="str">
        <f aca="false">IF(SUMIF($F$21:$F$68,"介護従業者",AL21:AL68)+SUMIF($F$21:$F$68,"看護職員",AL21:AL68)=0,"",(SUMIF($F$21:$F$68,"介護従業者",AL21:AL68)+SUMIF($F$21:$F$68,"看護職員",AL21:AL68)))</f>
        <v/>
      </c>
      <c r="AM73" s="416" t="str">
        <f aca="false">IF(SUMIF($F$21:$F$68,"介護従業者",AM21:AM68)+SUMIF($F$21:$F$68,"看護職員",AM21:AM68)=0,"",(SUMIF($F$21:$F$68,"介護従業者",AM21:AM68)+SUMIF($F$21:$F$68,"看護職員",AM21:AM68)))</f>
        <v/>
      </c>
      <c r="AN73" s="416" t="str">
        <f aca="false">IF(SUMIF($F$21:$F$68,"介護従業者",AN21:AN68)+SUMIF($F$21:$F$68,"看護職員",AN21:AN68)=0,"",(SUMIF($F$21:$F$68,"介護従業者",AN21:AN68)+SUMIF($F$21:$F$68,"看護職員",AN21:AN68)))</f>
        <v/>
      </c>
      <c r="AO73" s="418" t="str">
        <f aca="false">IF(SUMIF($F$21:$F$68,"介護従業者",AO21:AO68)+SUMIF($F$21:$F$68,"看護職員",AO21:AO68)=0,"",(SUMIF($F$21:$F$68,"介護従業者",AO21:AO68)+SUMIF($F$21:$F$68,"看護職員",AO21:AO68)))</f>
        <v/>
      </c>
      <c r="AP73" s="502" t="str">
        <f aca="false">IF(SUMIF($F$21:$F$68,"介護従業者",AP21:AP68)+SUMIF($F$21:$F$68,"看護職員",AP21:AP68)=0,"",(SUMIF($F$21:$F$68,"介護従業者",AP21:AP68)+SUMIF($F$21:$F$68,"看護職員",AP21:AP68)))</f>
        <v/>
      </c>
      <c r="AQ73" s="416" t="str">
        <f aca="false">IF(SUMIF($F$21:$F$68,"介護従業者",AQ21:AQ68)+SUMIF($F$21:$F$68,"看護職員",AQ21:AQ68)=0,"",(SUMIF($F$21:$F$68,"介護従業者",AQ21:AQ68)+SUMIF($F$21:$F$68,"看護職員",AQ21:AQ68)))</f>
        <v/>
      </c>
      <c r="AR73" s="416" t="str">
        <f aca="false">IF(SUMIF($F$21:$F$68,"介護従業者",AR21:AR68)+SUMIF($F$21:$F$68,"看護職員",AR21:AR68)=0,"",(SUMIF($F$21:$F$68,"介護従業者",AR21:AR68)+SUMIF($F$21:$F$68,"看護職員",AR21:AR68)))</f>
        <v/>
      </c>
      <c r="AS73" s="416" t="str">
        <f aca="false">IF(SUMIF($F$21:$F$68,"介護従業者",AS21:AS68)+SUMIF($F$21:$F$68,"看護職員",AS21:AS68)=0,"",(SUMIF($F$21:$F$68,"介護従業者",AS21:AS68)+SUMIF($F$21:$F$68,"看護職員",AS21:AS68)))</f>
        <v/>
      </c>
      <c r="AT73" s="416" t="str">
        <f aca="false">IF(SUMIF($F$21:$F$68,"介護従業者",AT21:AT68)+SUMIF($F$21:$F$68,"看護職員",AT21:AT68)=0,"",(SUMIF($F$21:$F$68,"介護従業者",AT21:AT68)+SUMIF($F$21:$F$68,"看護職員",AT21:AT68)))</f>
        <v/>
      </c>
      <c r="AU73" s="416" t="str">
        <f aca="false">IF(SUMIF($F$21:$F$68,"介護従業者",AU21:AU68)+SUMIF($F$21:$F$68,"看護職員",AU21:AU68)=0,"",(SUMIF($F$21:$F$68,"介護従業者",AU21:AU68)+SUMIF($F$21:$F$68,"看護職員",AU21:AU68)))</f>
        <v/>
      </c>
      <c r="AV73" s="418" t="str">
        <f aca="false">IF(SUMIF($F$21:$F$68,"介護従業者",AV21:AV68)+SUMIF($F$21:$F$68,"看護職員",AV21:AV68)=0,"",(SUMIF($F$21:$F$68,"介護従業者",AV21:AV68)+SUMIF($F$21:$F$68,"看護職員",AV21:AV68)))</f>
        <v/>
      </c>
      <c r="AW73" s="502" t="str">
        <f aca="false">IF(SUMIF($F$21:$F$68,"介護従業者",AW21:AW68)+SUMIF($F$21:$F$68,"看護職員",AW21:AW68)=0,"",(SUMIF($F$21:$F$68,"介護従業者",AW21:AW68)+SUMIF($F$21:$F$68,"看護職員",AW21:AW68)))</f>
        <v/>
      </c>
      <c r="AX73" s="416" t="str">
        <f aca="false">IF(SUMIF($F$21:$F$68,"介護従業者",AX21:AX68)+SUMIF($F$21:$F$68,"看護職員",AX21:AX68)=0,"",(SUMIF($F$21:$F$68,"介護従業者",AX21:AX68)+SUMIF($F$21:$F$68,"看護職員",AX21:AX68)))</f>
        <v/>
      </c>
      <c r="AY73" s="416" t="str">
        <f aca="false">IF(SUMIF($F$21:$F$68,"介護従業者",AY21:AY68)+SUMIF($F$21:$F$68,"看護職員",AY21:AY68)=0,"",(SUMIF($F$21:$F$68,"介護従業者",AY21:AY68)+SUMIF($F$21:$F$68,"看護職員",AY21:AY68)))</f>
        <v/>
      </c>
      <c r="AZ73" s="503" t="n">
        <f aca="false">IF($BC$3="４週",SUM(U73:AV73),IF($BC$3="暦月",SUM(U73:AY73),""))</f>
        <v>0</v>
      </c>
      <c r="BA73" s="503"/>
      <c r="BB73" s="275"/>
      <c r="BC73" s="275"/>
      <c r="BD73" s="275"/>
      <c r="BE73" s="275"/>
      <c r="BF73" s="275"/>
      <c r="BG73" s="275"/>
      <c r="BH73" s="275"/>
    </row>
    <row r="74" customFormat="false" ht="20.25" hidden="false" customHeight="true" outlineLevel="0" collapsed="false">
      <c r="B74" s="410" t="s">
        <v>358</v>
      </c>
      <c r="C74" s="410"/>
      <c r="D74" s="410"/>
      <c r="E74" s="410"/>
      <c r="F74" s="410"/>
      <c r="G74" s="410"/>
      <c r="H74" s="410"/>
      <c r="I74" s="410"/>
      <c r="J74" s="410"/>
      <c r="K74" s="410"/>
      <c r="L74" s="410"/>
      <c r="M74" s="410"/>
      <c r="N74" s="410"/>
      <c r="O74" s="410"/>
      <c r="P74" s="410"/>
      <c r="Q74" s="410"/>
      <c r="R74" s="410"/>
      <c r="S74" s="410"/>
      <c r="T74" s="410"/>
      <c r="U74" s="502" t="str">
        <f aca="false">IF(SUMIF($F$21:$F$68,"看護職員",U21:U68)=0,"",SUMIF($F$21:$F$68,"看護職員",U21:U68))</f>
        <v/>
      </c>
      <c r="V74" s="504" t="str">
        <f aca="false">IF(SUMIF($F$21:$F$68,"看護職員",V21:V68)=0,"",SUMIF($F$21:$F$68,"看護職員",V21:V68))</f>
        <v/>
      </c>
      <c r="W74" s="504" t="str">
        <f aca="false">IF(SUMIF($F$21:$F$68,"看護職員",W21:W68)=0,"",SUMIF($F$21:$F$68,"看護職員",W21:W68))</f>
        <v/>
      </c>
      <c r="X74" s="504" t="str">
        <f aca="false">IF(SUMIF($F$21:$F$68,"看護職員",X21:X68)=0,"",SUMIF($F$21:$F$68,"看護職員",X21:X68))</f>
        <v/>
      </c>
      <c r="Y74" s="504" t="str">
        <f aca="false">IF(SUMIF($F$21:$F$68,"看護職員",Y21:Y68)=0,"",SUMIF($F$21:$F$68,"看護職員",Y21:Y68))</f>
        <v/>
      </c>
      <c r="Z74" s="504" t="str">
        <f aca="false">IF(SUMIF($F$21:$F$68,"看護職員",Z21:Z68)=0,"",SUMIF($F$21:$F$68,"看護職員",Z21:Z68))</f>
        <v/>
      </c>
      <c r="AA74" s="418" t="str">
        <f aca="false">IF(SUMIF($F$21:$F$68,"看護職員",AA21:AA68)=0,"",SUMIF($F$21:$F$68,"看護職員",AA21:AA68))</f>
        <v/>
      </c>
      <c r="AB74" s="502" t="str">
        <f aca="false">IF(SUMIF($F$21:$F$68,"看護職員",AB21:AB68)=0,"",SUMIF($F$21:$F$68,"看護職員",AB21:AB68))</f>
        <v/>
      </c>
      <c r="AC74" s="504" t="str">
        <f aca="false">IF(SUMIF($F$21:$F$68,"看護職員",AC21:AC68)=0,"",SUMIF($F$21:$F$68,"看護職員",AC21:AC68))</f>
        <v/>
      </c>
      <c r="AD74" s="504" t="str">
        <f aca="false">IF(SUMIF($F$21:$F$68,"看護職員",AD21:AD68)=0,"",SUMIF($F$21:$F$68,"看護職員",AD21:AD68))</f>
        <v/>
      </c>
      <c r="AE74" s="504" t="str">
        <f aca="false">IF(SUMIF($F$21:$F$68,"看護職員",AE21:AE68)=0,"",SUMIF($F$21:$F$68,"看護職員",AE21:AE68))</f>
        <v/>
      </c>
      <c r="AF74" s="504" t="str">
        <f aca="false">IF(SUMIF($F$21:$F$68,"看護職員",AF21:AF68)=0,"",SUMIF($F$21:$F$68,"看護職員",AF21:AF68))</f>
        <v/>
      </c>
      <c r="AG74" s="504" t="str">
        <f aca="false">IF(SUMIF($F$21:$F$68,"看護職員",AG21:AG68)=0,"",SUMIF($F$21:$F$68,"看護職員",AG21:AG68))</f>
        <v/>
      </c>
      <c r="AH74" s="418" t="str">
        <f aca="false">IF(SUMIF($F$21:$F$68,"看護職員",AH21:AH68)=0,"",SUMIF($F$21:$F$68,"看護職員",AH21:AH68))</f>
        <v/>
      </c>
      <c r="AI74" s="502" t="str">
        <f aca="false">IF(SUMIF($F$21:$F$68,"看護職員",AI21:AI68)=0,"",SUMIF($F$21:$F$68,"看護職員",AI21:AI68))</f>
        <v/>
      </c>
      <c r="AJ74" s="504" t="str">
        <f aca="false">IF(SUMIF($F$21:$F$68,"看護職員",AJ21:AJ68)=0,"",SUMIF($F$21:$F$68,"看護職員",AJ21:AJ68))</f>
        <v/>
      </c>
      <c r="AK74" s="504" t="str">
        <f aca="false">IF(SUMIF($F$21:$F$68,"看護職員",AK21:AK68)=0,"",SUMIF($F$21:$F$68,"看護職員",AK21:AK68))</f>
        <v/>
      </c>
      <c r="AL74" s="504" t="str">
        <f aca="false">IF(SUMIF($F$21:$F$68,"看護職員",AL21:AL68)=0,"",SUMIF($F$21:$F$68,"看護職員",AL21:AL68))</f>
        <v/>
      </c>
      <c r="AM74" s="504" t="str">
        <f aca="false">IF(SUMIF($F$21:$F$68,"看護職員",AM21:AM68)=0,"",SUMIF($F$21:$F$68,"看護職員",AM21:AM68))</f>
        <v/>
      </c>
      <c r="AN74" s="504" t="str">
        <f aca="false">IF(SUMIF($F$21:$F$68,"看護職員",AN21:AN68)=0,"",SUMIF($F$21:$F$68,"看護職員",AN21:AN68))</f>
        <v/>
      </c>
      <c r="AO74" s="418" t="str">
        <f aca="false">IF(SUMIF($F$21:$F$68,"看護職員",AO21:AO68)=0,"",SUMIF($F$21:$F$68,"看護職員",AO21:AO68))</f>
        <v/>
      </c>
      <c r="AP74" s="502" t="str">
        <f aca="false">IF(SUMIF($F$21:$F$68,"看護職員",AP21:AP68)=0,"",SUMIF($F$21:$F$68,"看護職員",AP21:AP68))</f>
        <v/>
      </c>
      <c r="AQ74" s="504" t="str">
        <f aca="false">IF(SUMIF($F$21:$F$68,"看護職員",AQ21:AQ68)=0,"",SUMIF($F$21:$F$68,"看護職員",AQ21:AQ68))</f>
        <v/>
      </c>
      <c r="AR74" s="504" t="str">
        <f aca="false">IF(SUMIF($F$21:$F$68,"看護職員",AR21:AR68)=0,"",SUMIF($F$21:$F$68,"看護職員",AR21:AR68))</f>
        <v/>
      </c>
      <c r="AS74" s="504" t="str">
        <f aca="false">IF(SUMIF($F$21:$F$68,"看護職員",AS21:AS68)=0,"",SUMIF($F$21:$F$68,"看護職員",AS21:AS68))</f>
        <v/>
      </c>
      <c r="AT74" s="504" t="str">
        <f aca="false">IF(SUMIF($F$21:$F$68,"看護職員",AT21:AT68)=0,"",SUMIF($F$21:$F$68,"看護職員",AT21:AT68))</f>
        <v/>
      </c>
      <c r="AU74" s="504" t="str">
        <f aca="false">IF(SUMIF($F$21:$F$68,"看護職員",AU21:AU68)=0,"",SUMIF($F$21:$F$68,"看護職員",AU21:AU68))</f>
        <v/>
      </c>
      <c r="AV74" s="418" t="str">
        <f aca="false">IF(SUMIF($F$21:$F$68,"看護職員",AV21:AV68)=0,"",SUMIF($F$21:$F$68,"看護職員",AV21:AV68))</f>
        <v/>
      </c>
      <c r="AW74" s="502" t="str">
        <f aca="false">IF(SUMIF($F$21:$F$68,"看護職員",AW21:AW68)=0,"",SUMIF($F$21:$F$68,"看護職員",AW21:AW68))</f>
        <v/>
      </c>
      <c r="AX74" s="504" t="str">
        <f aca="false">IF(SUMIF($F$21:$F$68,"看護職員",AX21:AX68)=0,"",SUMIF($F$21:$F$68,"看護職員",AX21:AX68))</f>
        <v/>
      </c>
      <c r="AY74" s="504" t="str">
        <f aca="false">IF(SUMIF($F$21:$F$68,"看護職員",AY21:AY68)=0,"",SUMIF($F$21:$F$68,"看護職員",AY21:AY68))</f>
        <v/>
      </c>
      <c r="AZ74" s="503" t="n">
        <f aca="false">IF($BC$3="４週",SUM(U74:AV74),IF($BC$3="暦月",SUM(U74:AY74),""))</f>
        <v>0</v>
      </c>
      <c r="BA74" s="503"/>
      <c r="BB74" s="275"/>
      <c r="BC74" s="275"/>
      <c r="BD74" s="275"/>
      <c r="BE74" s="275"/>
      <c r="BF74" s="275"/>
      <c r="BG74" s="275"/>
      <c r="BH74" s="275"/>
    </row>
    <row r="75" customFormat="false" ht="20.25" hidden="false" customHeight="true" outlineLevel="0" collapsed="false">
      <c r="B75" s="420" t="s">
        <v>359</v>
      </c>
      <c r="C75" s="420"/>
      <c r="D75" s="420"/>
      <c r="E75" s="420"/>
      <c r="F75" s="420"/>
      <c r="G75" s="420"/>
      <c r="H75" s="420"/>
      <c r="I75" s="420"/>
      <c r="J75" s="420"/>
      <c r="K75" s="420"/>
      <c r="L75" s="420"/>
      <c r="M75" s="420"/>
      <c r="N75" s="420"/>
      <c r="O75" s="420"/>
      <c r="P75" s="420"/>
      <c r="Q75" s="420"/>
      <c r="R75" s="420"/>
      <c r="S75" s="420"/>
      <c r="T75" s="420"/>
      <c r="U75" s="505" t="str">
        <f aca="false">IF((SUMIF($G$21:$G$68,"介護従業者",U21:U68)+SUMIF($G$21:$G$68,"看護職員",U21:U68))=0,"",(SUMIF($G$21:$G$68,"介護従業者",U21:U68)+SUMIF($G$21:$G$68,"看護職員",U21:U68)))</f>
        <v/>
      </c>
      <c r="V75" s="506" t="str">
        <f aca="false">IF((SUMIF($G$21:$G$68,"介護従業者",V21:V68)+SUMIF($G$21:$G$68,"看護職員",V21:V68))=0,"",(SUMIF($G$21:$G$68,"介護従業者",V21:V68)+SUMIF($G$21:$G$68,"看護職員",V21:V68)))</f>
        <v/>
      </c>
      <c r="W75" s="506" t="str">
        <f aca="false">IF((SUMIF($G$21:$G$68,"介護従業者",W21:W68)+SUMIF($G$21:$G$68,"看護職員",W21:W68))=0,"",(SUMIF($G$21:$G$68,"介護従業者",W21:W68)+SUMIF($G$21:$G$68,"看護職員",W21:W68)))</f>
        <v/>
      </c>
      <c r="X75" s="506" t="str">
        <f aca="false">IF((SUMIF($G$21:$G$68,"介護従業者",X21:X68)+SUMIF($G$21:$G$68,"看護職員",X21:X68))=0,"",(SUMIF($G$21:$G$68,"介護従業者",X21:X68)+SUMIF($G$21:$G$68,"看護職員",X21:X68)))</f>
        <v/>
      </c>
      <c r="Y75" s="506" t="str">
        <f aca="false">IF((SUMIF($G$21:$G$68,"介護従業者",Y21:Y68)+SUMIF($G$21:$G$68,"看護職員",Y21:Y68))=0,"",(SUMIF($G$21:$G$68,"介護従業者",Y21:Y68)+SUMIF($G$21:$G$68,"看護職員",Y21:Y68)))</f>
        <v/>
      </c>
      <c r="Z75" s="506" t="str">
        <f aca="false">IF((SUMIF($G$21:$G$68,"介護従業者",Z21:Z68)+SUMIF($G$21:$G$68,"看護職員",Z21:Z68))=0,"",(SUMIF($G$21:$G$68,"介護従業者",Z21:Z68)+SUMIF($G$21:$G$68,"看護職員",Z21:Z68)))</f>
        <v/>
      </c>
      <c r="AA75" s="507" t="str">
        <f aca="false">IF((SUMIF($G$21:$G$68,"介護従業者",AA21:AA68)+SUMIF($G$21:$G$68,"看護職員",AA21:AA68))=0,"",(SUMIF($G$21:$G$68,"介護従業者",AA21:AA68)+SUMIF($G$21:$G$68,"看護職員",AA21:AA68)))</f>
        <v/>
      </c>
      <c r="AB75" s="505" t="str">
        <f aca="false">IF((SUMIF($G$21:$G$68,"介護従業者",AB21:AB68)+SUMIF($G$21:$G$68,"看護職員",AB21:AB68))=0,"",(SUMIF($G$21:$G$68,"介護従業者",AB21:AB68)+SUMIF($G$21:$G$68,"看護職員",AB21:AB68)))</f>
        <v/>
      </c>
      <c r="AC75" s="506" t="str">
        <f aca="false">IF((SUMIF($G$21:$G$68,"介護従業者",AC21:AC68)+SUMIF($G$21:$G$68,"看護職員",AC21:AC68))=0,"",(SUMIF($G$21:$G$68,"介護従業者",AC21:AC68)+SUMIF($G$21:$G$68,"看護職員",AC21:AC68)))</f>
        <v/>
      </c>
      <c r="AD75" s="506" t="str">
        <f aca="false">IF((SUMIF($G$21:$G$68,"介護従業者",AD21:AD68)+SUMIF($G$21:$G$68,"看護職員",AD21:AD68))=0,"",(SUMIF($G$21:$G$68,"介護従業者",AD21:AD68)+SUMIF($G$21:$G$68,"看護職員",AD21:AD68)))</f>
        <v/>
      </c>
      <c r="AE75" s="506" t="str">
        <f aca="false">IF((SUMIF($G$21:$G$68,"介護従業者",AE21:AE68)+SUMIF($G$21:$G$68,"看護職員",AE21:AE68))=0,"",(SUMIF($G$21:$G$68,"介護従業者",AE21:AE68)+SUMIF($G$21:$G$68,"看護職員",AE21:AE68)))</f>
        <v/>
      </c>
      <c r="AF75" s="506" t="str">
        <f aca="false">IF((SUMIF($G$21:$G$68,"介護従業者",AF21:AF68)+SUMIF($G$21:$G$68,"看護職員",AF21:AF68))=0,"",(SUMIF($G$21:$G$68,"介護従業者",AF21:AF68)+SUMIF($G$21:$G$68,"看護職員",AF21:AF68)))</f>
        <v/>
      </c>
      <c r="AG75" s="506" t="str">
        <f aca="false">IF((SUMIF($G$21:$G$68,"介護従業者",AG21:AG68)+SUMIF($G$21:$G$68,"看護職員",AG21:AG68))=0,"",(SUMIF($G$21:$G$68,"介護従業者",AG21:AG68)+SUMIF($G$21:$G$68,"看護職員",AG21:AG68)))</f>
        <v/>
      </c>
      <c r="AH75" s="507" t="str">
        <f aca="false">IF((SUMIF($G$21:$G$68,"介護従業者",AH21:AH68)+SUMIF($G$21:$G$68,"看護職員",AH21:AH68))=0,"",(SUMIF($G$21:$G$68,"介護従業者",AH21:AH68)+SUMIF($G$21:$G$68,"看護職員",AH21:AH68)))</f>
        <v/>
      </c>
      <c r="AI75" s="505" t="str">
        <f aca="false">IF((SUMIF($G$21:$G$68,"介護従業者",AI21:AI68)+SUMIF($G$21:$G$68,"看護職員",AI21:AI68))=0,"",(SUMIF($G$21:$G$68,"介護従業者",AI21:AI68)+SUMIF($G$21:$G$68,"看護職員",AI21:AI68)))</f>
        <v/>
      </c>
      <c r="AJ75" s="506" t="str">
        <f aca="false">IF((SUMIF($G$21:$G$68,"介護従業者",AJ21:AJ68)+SUMIF($G$21:$G$68,"看護職員",AJ21:AJ68))=0,"",(SUMIF($G$21:$G$68,"介護従業者",AJ21:AJ68)+SUMIF($G$21:$G$68,"看護職員",AJ21:AJ68)))</f>
        <v/>
      </c>
      <c r="AK75" s="506" t="str">
        <f aca="false">IF((SUMIF($G$21:$G$68,"介護従業者",AK21:AK68)+SUMIF($G$21:$G$68,"看護職員",AK21:AK68))=0,"",(SUMIF($G$21:$G$68,"介護従業者",AK21:AK68)+SUMIF($G$21:$G$68,"看護職員",AK21:AK68)))</f>
        <v/>
      </c>
      <c r="AL75" s="506" t="str">
        <f aca="false">IF((SUMIF($G$21:$G$68,"介護従業者",AL21:AL68)+SUMIF($G$21:$G$68,"看護職員",AL21:AL68))=0,"",(SUMIF($G$21:$G$68,"介護従業者",AL21:AL68)+SUMIF($G$21:$G$68,"看護職員",AL21:AL68)))</f>
        <v/>
      </c>
      <c r="AM75" s="506" t="str">
        <f aca="false">IF((SUMIF($G$21:$G$68,"介護従業者",AM21:AM68)+SUMIF($G$21:$G$68,"看護職員",AM21:AM68))=0,"",(SUMIF($G$21:$G$68,"介護従業者",AM21:AM68)+SUMIF($G$21:$G$68,"看護職員",AM21:AM68)))</f>
        <v/>
      </c>
      <c r="AN75" s="506" t="str">
        <f aca="false">IF((SUMIF($G$21:$G$68,"介護従業者",AN21:AN68)+SUMIF($G$21:$G$68,"看護職員",AN21:AN68))=0,"",(SUMIF($G$21:$G$68,"介護従業者",AN21:AN68)+SUMIF($G$21:$G$68,"看護職員",AN21:AN68)))</f>
        <v/>
      </c>
      <c r="AO75" s="507" t="str">
        <f aca="false">IF((SUMIF($G$21:$G$68,"介護従業者",AO21:AO68)+SUMIF($G$21:$G$68,"看護職員",AO21:AO68))=0,"",(SUMIF($G$21:$G$68,"介護従業者",AO21:AO68)+SUMIF($G$21:$G$68,"看護職員",AO21:AO68)))</f>
        <v/>
      </c>
      <c r="AP75" s="505" t="str">
        <f aca="false">IF((SUMIF($G$21:$G$68,"介護従業者",AP21:AP68)+SUMIF($G$21:$G$68,"看護職員",AP21:AP68))=0,"",(SUMIF($G$21:$G$68,"介護従業者",AP21:AP68)+SUMIF($G$21:$G$68,"看護職員",AP21:AP68)))</f>
        <v/>
      </c>
      <c r="AQ75" s="506" t="str">
        <f aca="false">IF((SUMIF($G$21:$G$68,"介護従業者",AQ21:AQ68)+SUMIF($G$21:$G$68,"看護職員",AQ21:AQ68))=0,"",(SUMIF($G$21:$G$68,"介護従業者",AQ21:AQ68)+SUMIF($G$21:$G$68,"看護職員",AQ21:AQ68)))</f>
        <v/>
      </c>
      <c r="AR75" s="506" t="str">
        <f aca="false">IF((SUMIF($G$21:$G$68,"介護従業者",AR21:AR68)+SUMIF($G$21:$G$68,"看護職員",AR21:AR68))=0,"",(SUMIF($G$21:$G$68,"介護従業者",AR21:AR68)+SUMIF($G$21:$G$68,"看護職員",AR21:AR68)))</f>
        <v/>
      </c>
      <c r="AS75" s="506" t="str">
        <f aca="false">IF((SUMIF($G$21:$G$68,"介護従業者",AS21:AS68)+SUMIF($G$21:$G$68,"看護職員",AS21:AS68))=0,"",(SUMIF($G$21:$G$68,"介護従業者",AS21:AS68)+SUMIF($G$21:$G$68,"看護職員",AS21:AS68)))</f>
        <v/>
      </c>
      <c r="AT75" s="506" t="str">
        <f aca="false">IF((SUMIF($G$21:$G$68,"介護従業者",AT21:AT68)+SUMIF($G$21:$G$68,"看護職員",AT21:AT68))=0,"",(SUMIF($G$21:$G$68,"介護従業者",AT21:AT68)+SUMIF($G$21:$G$68,"看護職員",AT21:AT68)))</f>
        <v/>
      </c>
      <c r="AU75" s="506" t="str">
        <f aca="false">IF((SUMIF($G$21:$G$68,"介護従業者",AU21:AU68)+SUMIF($G$21:$G$68,"看護職員",AU21:AU68))=0,"",(SUMIF($G$21:$G$68,"介護従業者",AU21:AU68)+SUMIF($G$21:$G$68,"看護職員",AU21:AU68)))</f>
        <v/>
      </c>
      <c r="AV75" s="507" t="str">
        <f aca="false">IF((SUMIF($G$21:$G$68,"介護従業者",AV21:AV68)+SUMIF($G$21:$G$68,"看護職員",AV21:AV68))=0,"",(SUMIF($G$21:$G$68,"介護従業者",AV21:AV68)+SUMIF($G$21:$G$68,"看護職員",AV21:AV68)))</f>
        <v/>
      </c>
      <c r="AW75" s="505" t="str">
        <f aca="false">IF(SUMIF($G$21:$G$68,"介護従業者",AW21:AW68)=0,"",SUMIF($G$21:$G$68,"介護従業者",AW21:AW68))</f>
        <v/>
      </c>
      <c r="AX75" s="506" t="str">
        <f aca="false">IF(SUMIF($G$21:$G$68,"介護従業者",AX21:AX68)=0,"",SUMIF($G$21:$G$68,"介護従業者",AX21:AX68))</f>
        <v/>
      </c>
      <c r="AY75" s="508" t="str">
        <f aca="false">IF(SUMIF($G$21:$G$68,"介護従業者",AY21:AY68)=0,"",SUMIF($G$21:$G$68,"介護従業者",AY21:AY68))</f>
        <v/>
      </c>
      <c r="AZ75" s="509" t="n">
        <f aca="false">IF($BC$3="４週",SUM(U75:AV75),IF($BC$3="暦月",SUM(U75:AY75),""))</f>
        <v>0</v>
      </c>
      <c r="BA75" s="509"/>
      <c r="BB75" s="275"/>
      <c r="BC75" s="275"/>
      <c r="BD75" s="275"/>
      <c r="BE75" s="275"/>
      <c r="BF75" s="275"/>
      <c r="BG75" s="275"/>
      <c r="BH75" s="275"/>
    </row>
    <row r="76" s="381" customFormat="true" ht="20.25" hidden="false" customHeight="true" outlineLevel="0" collapsed="false">
      <c r="C76" s="382"/>
      <c r="D76" s="382"/>
      <c r="E76" s="382"/>
      <c r="F76" s="382"/>
      <c r="G76" s="382"/>
      <c r="BH76" s="427"/>
    </row>
    <row r="77" customFormat="false" ht="20.25" hidden="false" customHeight="true" outlineLevel="0" collapsed="false"/>
    <row r="78" customFormat="false" ht="20.25" hidden="false" customHeight="true" outlineLevel="0" collapsed="false"/>
    <row r="79" customFormat="false" ht="20.25" hidden="false" customHeight="true" outlineLevel="0" collapsed="false"/>
    <row r="80" customFormat="false" ht="20.25" hidden="false" customHeight="true" outlineLevel="0" collapsed="false"/>
    <row r="81" customFormat="false" ht="20.25" hidden="false" customHeight="true" outlineLevel="0" collapsed="false"/>
    <row r="82" customFormat="false" ht="20.25" hidden="false" customHeight="true" outlineLevel="0" collapsed="false"/>
    <row r="83" customFormat="false" ht="20.25" hidden="false" customHeight="true" outlineLevel="0" collapsed="false"/>
    <row r="84" customFormat="false" ht="20.25" hidden="false" customHeight="true" outlineLevel="0" collapsed="false"/>
    <row r="85" customFormat="false" ht="20.25" hidden="false" customHeight="true" outlineLevel="0" collapsed="false"/>
    <row r="86" customFormat="false" ht="20.25" hidden="false" customHeight="true" outlineLevel="0" collapsed="false"/>
    <row r="87" customFormat="false" ht="20.25" hidden="false" customHeight="true" outlineLevel="0" collapsed="false"/>
    <row r="88" customFormat="false" ht="20.25" hidden="false" customHeight="true" outlineLevel="0" collapsed="false"/>
    <row r="89" customFormat="false" ht="20.25" hidden="false" customHeight="true" outlineLevel="0" collapsed="false"/>
    <row r="90" customFormat="false" ht="20.25" hidden="false" customHeight="true" outlineLevel="0" collapsed="false"/>
    <row r="91" customFormat="false" ht="20.25" hidden="false" customHeight="true" outlineLevel="0" collapsed="false"/>
    <row r="92" customFormat="false" ht="20.25" hidden="false" customHeight="true" outlineLevel="0" collapsed="false"/>
    <row r="93" customFormat="false" ht="20.25" hidden="false" customHeight="true" outlineLevel="0" collapsed="false"/>
    <row r="94" customFormat="false" ht="20.25" hidden="false" customHeight="true" outlineLevel="0" collapsed="false"/>
    <row r="95" customFormat="false" ht="20.25" hidden="false" customHeight="true" outlineLevel="0" collapsed="false"/>
    <row r="96" customFormat="false" ht="20.25" hidden="false" customHeight="true" outlineLevel="0" collapsed="false"/>
    <row r="97" customFormat="false" ht="20.25" hidden="false" customHeight="true" outlineLevel="0" collapsed="false"/>
    <row r="98" customFormat="false" ht="20.25" hidden="false" customHeight="true" outlineLevel="0" collapsed="false"/>
    <row r="99" customFormat="false" ht="20.25" hidden="false" customHeight="true" outlineLevel="0" collapsed="false"/>
    <row r="100" customFormat="false" ht="20.25" hidden="false" customHeight="true" outlineLevel="0" collapsed="false"/>
    <row r="101" customFormat="false" ht="20.25" hidden="false" customHeight="true" outlineLevel="0" collapsed="false"/>
    <row r="102" customFormat="false" ht="20.25" hidden="false" customHeight="true" outlineLevel="0" collapsed="false"/>
    <row r="103" customFormat="false" ht="20.25" hidden="false" customHeight="true" outlineLevel="0" collapsed="false"/>
    <row r="130" customFormat="false" ht="14.25" hidden="false" customHeight="false" outlineLevel="0" collapsed="false">
      <c r="C130" s="42"/>
      <c r="D130" s="42"/>
      <c r="E130" s="42"/>
      <c r="F130" s="42"/>
      <c r="G130" s="42"/>
      <c r="H130" s="42"/>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row>
    <row r="131" customFormat="false" ht="14.25" hidden="false" customHeight="false" outlineLevel="0" collapsed="false">
      <c r="C131" s="42"/>
      <c r="D131" s="42"/>
      <c r="E131" s="42"/>
      <c r="F131" s="42"/>
      <c r="G131" s="42"/>
      <c r="H131" s="42"/>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row>
    <row r="132" customFormat="false" ht="14.25" hidden="false" customHeight="false" outlineLevel="0" collapsed="false">
      <c r="C132" s="149"/>
      <c r="D132" s="149"/>
      <c r="E132" s="149"/>
      <c r="F132" s="149"/>
      <c r="G132" s="149"/>
      <c r="H132" s="149"/>
      <c r="I132" s="42"/>
      <c r="J132" s="42"/>
    </row>
    <row r="133" customFormat="false" ht="14.25" hidden="false" customHeight="false" outlineLevel="0" collapsed="false">
      <c r="C133" s="149"/>
      <c r="D133" s="149"/>
      <c r="E133" s="149"/>
      <c r="F133" s="149"/>
      <c r="G133" s="149"/>
      <c r="H133" s="149"/>
      <c r="I133" s="42"/>
      <c r="J133" s="42"/>
    </row>
    <row r="134" customFormat="false" ht="14.25" hidden="false" customHeight="false" outlineLevel="0" collapsed="false">
      <c r="C134" s="42"/>
      <c r="D134" s="42"/>
      <c r="E134" s="42"/>
      <c r="F134" s="42"/>
      <c r="G134" s="42"/>
      <c r="H134" s="42"/>
    </row>
    <row r="135" customFormat="false" ht="14.25" hidden="false" customHeight="false" outlineLevel="0" collapsed="false">
      <c r="C135" s="42"/>
      <c r="D135" s="42"/>
      <c r="E135" s="42"/>
      <c r="F135" s="42"/>
      <c r="G135" s="42"/>
      <c r="H135" s="42"/>
    </row>
    <row r="136" customFormat="false" ht="14.25" hidden="false" customHeight="false" outlineLevel="0" collapsed="false">
      <c r="C136" s="42"/>
      <c r="D136" s="42"/>
      <c r="E136" s="42"/>
      <c r="F136" s="42"/>
      <c r="G136" s="42"/>
      <c r="H136" s="42"/>
    </row>
    <row r="137" customFormat="false" ht="14.25" hidden="false" customHeight="false" outlineLevel="0" collapsed="false">
      <c r="C137" s="42"/>
      <c r="D137" s="42"/>
      <c r="E137" s="42"/>
      <c r="F137" s="42"/>
      <c r="G137" s="42"/>
      <c r="H137" s="42"/>
    </row>
  </sheetData>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1:E23"/>
    <mergeCell ref="H21:H23"/>
    <mergeCell ref="I21:L23"/>
    <mergeCell ref="M21:O23"/>
    <mergeCell ref="AZ21:BA21"/>
    <mergeCell ref="BB21:BC21"/>
    <mergeCell ref="BD21:BH23"/>
    <mergeCell ref="AZ22:BA22"/>
    <mergeCell ref="BB22:BC22"/>
    <mergeCell ref="AZ23:BA23"/>
    <mergeCell ref="BB23:BC23"/>
    <mergeCell ref="C24:E26"/>
    <mergeCell ref="H24:H26"/>
    <mergeCell ref="I24:L26"/>
    <mergeCell ref="M24:O26"/>
    <mergeCell ref="AZ24:BA24"/>
    <mergeCell ref="BB24:BC24"/>
    <mergeCell ref="BD24:BH26"/>
    <mergeCell ref="AZ25:BA25"/>
    <mergeCell ref="BB25:BC25"/>
    <mergeCell ref="AZ26:BA26"/>
    <mergeCell ref="BB26:BC26"/>
    <mergeCell ref="C27:E29"/>
    <mergeCell ref="H27:H29"/>
    <mergeCell ref="I27:L29"/>
    <mergeCell ref="M27:O29"/>
    <mergeCell ref="AZ27:BA27"/>
    <mergeCell ref="BB27:BC27"/>
    <mergeCell ref="BD27:BH29"/>
    <mergeCell ref="AZ28:BA28"/>
    <mergeCell ref="BB28:BC28"/>
    <mergeCell ref="AZ29:BA29"/>
    <mergeCell ref="BB29:BC29"/>
    <mergeCell ref="C30:E32"/>
    <mergeCell ref="H30:H32"/>
    <mergeCell ref="I30:L32"/>
    <mergeCell ref="M30:O32"/>
    <mergeCell ref="AZ30:BA30"/>
    <mergeCell ref="BB30:BC30"/>
    <mergeCell ref="BD30:BH32"/>
    <mergeCell ref="AZ31:BA31"/>
    <mergeCell ref="BB31:BC31"/>
    <mergeCell ref="AZ32:BA32"/>
    <mergeCell ref="BB32:BC32"/>
    <mergeCell ref="C33:E35"/>
    <mergeCell ref="H33:H35"/>
    <mergeCell ref="I33:L35"/>
    <mergeCell ref="M33:O35"/>
    <mergeCell ref="AZ33:BA33"/>
    <mergeCell ref="BB33:BC33"/>
    <mergeCell ref="BD33:BH35"/>
    <mergeCell ref="AZ34:BA34"/>
    <mergeCell ref="BB34:BC34"/>
    <mergeCell ref="AZ35:BA35"/>
    <mergeCell ref="BB35:BC35"/>
    <mergeCell ref="C36:E38"/>
    <mergeCell ref="H36:H38"/>
    <mergeCell ref="I36:L38"/>
    <mergeCell ref="M36:O38"/>
    <mergeCell ref="AZ36:BA36"/>
    <mergeCell ref="BB36:BC36"/>
    <mergeCell ref="BD36:BH38"/>
    <mergeCell ref="AZ37:BA37"/>
    <mergeCell ref="BB37:BC37"/>
    <mergeCell ref="AZ38:BA38"/>
    <mergeCell ref="BB38:BC38"/>
    <mergeCell ref="C39:E41"/>
    <mergeCell ref="H39:H41"/>
    <mergeCell ref="I39:L41"/>
    <mergeCell ref="M39:O41"/>
    <mergeCell ref="AZ39:BA39"/>
    <mergeCell ref="BB39:BC39"/>
    <mergeCell ref="BD39:BH41"/>
    <mergeCell ref="AZ40:BA40"/>
    <mergeCell ref="BB40:BC40"/>
    <mergeCell ref="AZ41:BA41"/>
    <mergeCell ref="BB41:BC41"/>
    <mergeCell ref="C42:E44"/>
    <mergeCell ref="H42:H44"/>
    <mergeCell ref="I42:L44"/>
    <mergeCell ref="M42:O44"/>
    <mergeCell ref="AZ42:BA42"/>
    <mergeCell ref="BB42:BC42"/>
    <mergeCell ref="BD42:BH44"/>
    <mergeCell ref="AZ43:BA43"/>
    <mergeCell ref="BB43:BC43"/>
    <mergeCell ref="AZ44:BA44"/>
    <mergeCell ref="BB44:BC44"/>
    <mergeCell ref="C45:E47"/>
    <mergeCell ref="H45:H47"/>
    <mergeCell ref="I45:L47"/>
    <mergeCell ref="M45:O47"/>
    <mergeCell ref="AZ45:BA45"/>
    <mergeCell ref="BB45:BC45"/>
    <mergeCell ref="BD45:BH47"/>
    <mergeCell ref="AZ46:BA46"/>
    <mergeCell ref="BB46:BC46"/>
    <mergeCell ref="AZ47:BA47"/>
    <mergeCell ref="BB47:BC47"/>
    <mergeCell ref="C48:E50"/>
    <mergeCell ref="H48:H50"/>
    <mergeCell ref="I48:L50"/>
    <mergeCell ref="M48:O50"/>
    <mergeCell ref="AZ48:BA48"/>
    <mergeCell ref="BB48:BC48"/>
    <mergeCell ref="BD48:BH50"/>
    <mergeCell ref="AZ49:BA49"/>
    <mergeCell ref="BB49:BC49"/>
    <mergeCell ref="AZ50:BA50"/>
    <mergeCell ref="BB50:BC50"/>
    <mergeCell ref="C51:E53"/>
    <mergeCell ref="H51:H53"/>
    <mergeCell ref="I51:L53"/>
    <mergeCell ref="M51:O53"/>
    <mergeCell ref="AZ51:BA51"/>
    <mergeCell ref="BB51:BC51"/>
    <mergeCell ref="BD51:BH53"/>
    <mergeCell ref="AZ52:BA52"/>
    <mergeCell ref="BB52:BC52"/>
    <mergeCell ref="AZ53:BA53"/>
    <mergeCell ref="BB53:BC53"/>
    <mergeCell ref="C54:E56"/>
    <mergeCell ref="H54:H56"/>
    <mergeCell ref="I54:L56"/>
    <mergeCell ref="M54:O56"/>
    <mergeCell ref="AZ54:BA54"/>
    <mergeCell ref="BB54:BC54"/>
    <mergeCell ref="BD54:BH56"/>
    <mergeCell ref="AZ55:BA55"/>
    <mergeCell ref="BB55:BC55"/>
    <mergeCell ref="AZ56:BA56"/>
    <mergeCell ref="BB56:BC56"/>
    <mergeCell ref="C57:E59"/>
    <mergeCell ref="H57:H59"/>
    <mergeCell ref="I57:L59"/>
    <mergeCell ref="M57:O59"/>
    <mergeCell ref="AZ57:BA57"/>
    <mergeCell ref="BB57:BC57"/>
    <mergeCell ref="BD57:BH59"/>
    <mergeCell ref="AZ58:BA58"/>
    <mergeCell ref="BB58:BC58"/>
    <mergeCell ref="AZ59:BA59"/>
    <mergeCell ref="BB59:BC59"/>
    <mergeCell ref="C60:E62"/>
    <mergeCell ref="H60:H62"/>
    <mergeCell ref="I60:L62"/>
    <mergeCell ref="M60:O62"/>
    <mergeCell ref="AZ60:BA60"/>
    <mergeCell ref="BB60:BC60"/>
    <mergeCell ref="BD60:BH62"/>
    <mergeCell ref="AZ61:BA61"/>
    <mergeCell ref="BB61:BC61"/>
    <mergeCell ref="AZ62:BA62"/>
    <mergeCell ref="BB62:BC62"/>
    <mergeCell ref="C63:E65"/>
    <mergeCell ref="H63:H65"/>
    <mergeCell ref="I63:L65"/>
    <mergeCell ref="M63:O65"/>
    <mergeCell ref="AZ63:BA63"/>
    <mergeCell ref="BB63:BC63"/>
    <mergeCell ref="BD63:BH65"/>
    <mergeCell ref="AZ64:BA64"/>
    <mergeCell ref="BB64:BC64"/>
    <mergeCell ref="AZ65:BA65"/>
    <mergeCell ref="BB65:BC65"/>
    <mergeCell ref="C66:E68"/>
    <mergeCell ref="H66:H68"/>
    <mergeCell ref="I66:L68"/>
    <mergeCell ref="M66:O68"/>
    <mergeCell ref="AZ66:BA66"/>
    <mergeCell ref="BB66:BC66"/>
    <mergeCell ref="BD66:BH68"/>
    <mergeCell ref="AZ67:BA67"/>
    <mergeCell ref="BB67:BC67"/>
    <mergeCell ref="AZ68:BA68"/>
    <mergeCell ref="BB68:BC68"/>
    <mergeCell ref="B69:T69"/>
    <mergeCell ref="AZ69:BA72"/>
    <mergeCell ref="BB69:BH75"/>
    <mergeCell ref="B70:T70"/>
    <mergeCell ref="B71:T71"/>
    <mergeCell ref="B72:T72"/>
    <mergeCell ref="B73:T73"/>
    <mergeCell ref="AZ73:BA73"/>
    <mergeCell ref="B74:T74"/>
    <mergeCell ref="AZ74:BA74"/>
    <mergeCell ref="B75:T75"/>
    <mergeCell ref="AZ75:BA75"/>
  </mergeCells>
  <conditionalFormatting sqref="U23:AA23">
    <cfRule type="expression" priority="2" aboveAverage="0" equalAverage="0" bottom="0" percent="0" rank="0" text="" dxfId="849">
      <formula>OR(U$69=$B22,U$70=$B22)</formula>
    </cfRule>
  </conditionalFormatting>
  <conditionalFormatting sqref="U22:AA23">
    <cfRule type="expression" priority="3" aboveAverage="0" equalAverage="0" bottom="0" percent="0" rank="0" text="" dxfId="850">
      <formula>INDIRECT(ADDRESS(ROW(),COLUMN()))=TRUNC(INDIRECT(ADDRESS(ROW(),COLUMN())))</formula>
    </cfRule>
  </conditionalFormatting>
  <conditionalFormatting sqref="AB40:AH41">
    <cfRule type="expression" priority="4" aboveAverage="0" equalAverage="0" bottom="0" percent="0" rank="0" text="" dxfId="851">
      <formula>INDIRECT(ADDRESS(ROW(),COLUMN()))=TRUNC(INDIRECT(ADDRESS(ROW(),COLUMN())))</formula>
    </cfRule>
  </conditionalFormatting>
  <conditionalFormatting sqref="U40:AA41">
    <cfRule type="expression" priority="5" aboveAverage="0" equalAverage="0" bottom="0" percent="0" rank="0" text="" dxfId="852">
      <formula>INDIRECT(ADDRESS(ROW(),COLUMN()))=TRUNC(INDIRECT(ADDRESS(ROW(),COLUMN())))</formula>
    </cfRule>
  </conditionalFormatting>
  <conditionalFormatting sqref="AZ22:BC23">
    <cfRule type="expression" priority="6" aboveAverage="0" equalAverage="0" bottom="0" percent="0" rank="0" text="" dxfId="853">
      <formula>INDIRECT(ADDRESS(ROW(),COLUMN()))=TRUNC(INDIRECT(ADDRESS(ROW(),COLUMN())))</formula>
    </cfRule>
  </conditionalFormatting>
  <conditionalFormatting sqref="AI40:AO41">
    <cfRule type="expression" priority="7" aboveAverage="0" equalAverage="0" bottom="0" percent="0" rank="0" text="" dxfId="854">
      <formula>INDIRECT(ADDRESS(ROW(),COLUMN()))=TRUNC(INDIRECT(ADDRESS(ROW(),COLUMN())))</formula>
    </cfRule>
  </conditionalFormatting>
  <conditionalFormatting sqref="AZ25:BC26">
    <cfRule type="expression" priority="8" aboveAverage="0" equalAverage="0" bottom="0" percent="0" rank="0" text="" dxfId="855">
      <formula>INDIRECT(ADDRESS(ROW(),COLUMN()))=TRUNC(INDIRECT(ADDRESS(ROW(),COLUMN())))</formula>
    </cfRule>
  </conditionalFormatting>
  <conditionalFormatting sqref="AP37:AV38">
    <cfRule type="expression" priority="9" aboveAverage="0" equalAverage="0" bottom="0" percent="0" rank="0" text="" dxfId="856">
      <formula>INDIRECT(ADDRESS(ROW(),COLUMN()))=TRUNC(INDIRECT(ADDRESS(ROW(),COLUMN())))</formula>
    </cfRule>
  </conditionalFormatting>
  <conditionalFormatting sqref="AW37:AY38">
    <cfRule type="expression" priority="10" aboveAverage="0" equalAverage="0" bottom="0" percent="0" rank="0" text="" dxfId="857">
      <formula>INDIRECT(ADDRESS(ROW(),COLUMN()))=TRUNC(INDIRECT(ADDRESS(ROW(),COLUMN())))</formula>
    </cfRule>
  </conditionalFormatting>
  <conditionalFormatting sqref="AZ28:BC29">
    <cfRule type="expression" priority="11" aboveAverage="0" equalAverage="0" bottom="0" percent="0" rank="0" text="" dxfId="858">
      <formula>INDIRECT(ADDRESS(ROW(),COLUMN()))=TRUNC(INDIRECT(ADDRESS(ROW(),COLUMN())))</formula>
    </cfRule>
  </conditionalFormatting>
  <conditionalFormatting sqref="AB37:AH38">
    <cfRule type="expression" priority="12" aboveAverage="0" equalAverage="0" bottom="0" percent="0" rank="0" text="" dxfId="859">
      <formula>INDIRECT(ADDRESS(ROW(),COLUMN()))=TRUNC(INDIRECT(ADDRESS(ROW(),COLUMN())))</formula>
    </cfRule>
  </conditionalFormatting>
  <conditionalFormatting sqref="AI37:AO38">
    <cfRule type="expression" priority="13" aboveAverage="0" equalAverage="0" bottom="0" percent="0" rank="0" text="" dxfId="860">
      <formula>INDIRECT(ADDRESS(ROW(),COLUMN()))=TRUNC(INDIRECT(ADDRESS(ROW(),COLUMN())))</formula>
    </cfRule>
  </conditionalFormatting>
  <conditionalFormatting sqref="AZ31:BC32">
    <cfRule type="expression" priority="14" aboveAverage="0" equalAverage="0" bottom="0" percent="0" rank="0" text="" dxfId="861">
      <formula>INDIRECT(ADDRESS(ROW(),COLUMN()))=TRUNC(INDIRECT(ADDRESS(ROW(),COLUMN())))</formula>
    </cfRule>
  </conditionalFormatting>
  <conditionalFormatting sqref="AW34:AY35">
    <cfRule type="expression" priority="15" aboveAverage="0" equalAverage="0" bottom="0" percent="0" rank="0" text="" dxfId="862">
      <formula>INDIRECT(ADDRESS(ROW(),COLUMN()))=TRUNC(INDIRECT(ADDRESS(ROW(),COLUMN())))</formula>
    </cfRule>
  </conditionalFormatting>
  <conditionalFormatting sqref="U37:AA38">
    <cfRule type="expression" priority="16" aboveAverage="0" equalAverage="0" bottom="0" percent="0" rank="0" text="" dxfId="863">
      <formula>INDIRECT(ADDRESS(ROW(),COLUMN()))=TRUNC(INDIRECT(ADDRESS(ROW(),COLUMN())))</formula>
    </cfRule>
  </conditionalFormatting>
  <conditionalFormatting sqref="AZ34:BC35">
    <cfRule type="expression" priority="17" aboveAverage="0" equalAverage="0" bottom="0" percent="0" rank="0" text="" dxfId="864">
      <formula>INDIRECT(ADDRESS(ROW(),COLUMN()))=TRUNC(INDIRECT(ADDRESS(ROW(),COLUMN())))</formula>
    </cfRule>
  </conditionalFormatting>
  <conditionalFormatting sqref="AI34:AO35">
    <cfRule type="expression" priority="18" aboveAverage="0" equalAverage="0" bottom="0" percent="0" rank="0" text="" dxfId="865">
      <formula>INDIRECT(ADDRESS(ROW(),COLUMN()))=TRUNC(INDIRECT(ADDRESS(ROW(),COLUMN())))</formula>
    </cfRule>
  </conditionalFormatting>
  <conditionalFormatting sqref="AP34:AV35">
    <cfRule type="expression" priority="19" aboveAverage="0" equalAverage="0" bottom="0" percent="0" rank="0" text="" dxfId="866">
      <formula>INDIRECT(ADDRESS(ROW(),COLUMN()))=TRUNC(INDIRECT(ADDRESS(ROW(),COLUMN())))</formula>
    </cfRule>
  </conditionalFormatting>
  <conditionalFormatting sqref="AZ37:BC38">
    <cfRule type="expression" priority="20" aboveAverage="0" equalAverage="0" bottom="0" percent="0" rank="0" text="" dxfId="867">
      <formula>INDIRECT(ADDRESS(ROW(),COLUMN()))=TRUNC(INDIRECT(ADDRESS(ROW(),COLUMN())))</formula>
    </cfRule>
  </conditionalFormatting>
  <conditionalFormatting sqref="U34:AA35">
    <cfRule type="expression" priority="21" aboveAverage="0" equalAverage="0" bottom="0" percent="0" rank="0" text="" dxfId="868">
      <formula>INDIRECT(ADDRESS(ROW(),COLUMN()))=TRUNC(INDIRECT(ADDRESS(ROW(),COLUMN())))</formula>
    </cfRule>
  </conditionalFormatting>
  <conditionalFormatting sqref="AB34:AH35">
    <cfRule type="expression" priority="22" aboveAverage="0" equalAverage="0" bottom="0" percent="0" rank="0" text="" dxfId="869">
      <formula>INDIRECT(ADDRESS(ROW(),COLUMN()))=TRUNC(INDIRECT(ADDRESS(ROW(),COLUMN())))</formula>
    </cfRule>
  </conditionalFormatting>
  <conditionalFormatting sqref="AZ40:BC41">
    <cfRule type="expression" priority="23" aboveAverage="0" equalAverage="0" bottom="0" percent="0" rank="0" text="" dxfId="870">
      <formula>INDIRECT(ADDRESS(ROW(),COLUMN()))=TRUNC(INDIRECT(ADDRESS(ROW(),COLUMN())))</formula>
    </cfRule>
  </conditionalFormatting>
  <conditionalFormatting sqref="AP31:AV32">
    <cfRule type="expression" priority="24" aboveAverage="0" equalAverage="0" bottom="0" percent="0" rank="0" text="" dxfId="871">
      <formula>INDIRECT(ADDRESS(ROW(),COLUMN()))=TRUNC(INDIRECT(ADDRESS(ROW(),COLUMN())))</formula>
    </cfRule>
  </conditionalFormatting>
  <conditionalFormatting sqref="AW31:AY32">
    <cfRule type="expression" priority="25" aboveAverage="0" equalAverage="0" bottom="0" percent="0" rank="0" text="" dxfId="872">
      <formula>INDIRECT(ADDRESS(ROW(),COLUMN()))=TRUNC(INDIRECT(ADDRESS(ROW(),COLUMN())))</formula>
    </cfRule>
  </conditionalFormatting>
  <conditionalFormatting sqref="AZ43:BC44">
    <cfRule type="expression" priority="26" aboveAverage="0" equalAverage="0" bottom="0" percent="0" rank="0" text="" dxfId="873">
      <formula>INDIRECT(ADDRESS(ROW(),COLUMN()))=TRUNC(INDIRECT(ADDRESS(ROW(),COLUMN())))</formula>
    </cfRule>
  </conditionalFormatting>
  <conditionalFormatting sqref="AB31:AH32">
    <cfRule type="expression" priority="27" aboveAverage="0" equalAverage="0" bottom="0" percent="0" rank="0" text="" dxfId="874">
      <formula>INDIRECT(ADDRESS(ROW(),COLUMN()))=TRUNC(INDIRECT(ADDRESS(ROW(),COLUMN())))</formula>
    </cfRule>
  </conditionalFormatting>
  <conditionalFormatting sqref="AI31:AO32">
    <cfRule type="expression" priority="28" aboveAverage="0" equalAverage="0" bottom="0" percent="0" rank="0" text="" dxfId="875">
      <formula>INDIRECT(ADDRESS(ROW(),COLUMN()))=TRUNC(INDIRECT(ADDRESS(ROW(),COLUMN())))</formula>
    </cfRule>
  </conditionalFormatting>
  <conditionalFormatting sqref="AZ46:BC47">
    <cfRule type="expression" priority="29" aboveAverage="0" equalAverage="0" bottom="0" percent="0" rank="0" text="" dxfId="876">
      <formula>INDIRECT(ADDRESS(ROW(),COLUMN()))=TRUNC(INDIRECT(ADDRESS(ROW(),COLUMN())))</formula>
    </cfRule>
  </conditionalFormatting>
  <conditionalFormatting sqref="AW28:AY29">
    <cfRule type="expression" priority="30" aboveAverage="0" equalAverage="0" bottom="0" percent="0" rank="0" text="" dxfId="877">
      <formula>INDIRECT(ADDRESS(ROW(),COLUMN()))=TRUNC(INDIRECT(ADDRESS(ROW(),COLUMN())))</formula>
    </cfRule>
  </conditionalFormatting>
  <conditionalFormatting sqref="U31:AA32">
    <cfRule type="expression" priority="31" aboveAverage="0" equalAverage="0" bottom="0" percent="0" rank="0" text="" dxfId="878">
      <formula>INDIRECT(ADDRESS(ROW(),COLUMN()))=TRUNC(INDIRECT(ADDRESS(ROW(),COLUMN())))</formula>
    </cfRule>
  </conditionalFormatting>
  <conditionalFormatting sqref="AZ49:BC50">
    <cfRule type="expression" priority="32" aboveAverage="0" equalAverage="0" bottom="0" percent="0" rank="0" text="" dxfId="879">
      <formula>INDIRECT(ADDRESS(ROW(),COLUMN()))=TRUNC(INDIRECT(ADDRESS(ROW(),COLUMN())))</formula>
    </cfRule>
  </conditionalFormatting>
  <conditionalFormatting sqref="AI28:AO29">
    <cfRule type="expression" priority="33" aboveAverage="0" equalAverage="0" bottom="0" percent="0" rank="0" text="" dxfId="880">
      <formula>INDIRECT(ADDRESS(ROW(),COLUMN()))=TRUNC(INDIRECT(ADDRESS(ROW(),COLUMN())))</formula>
    </cfRule>
  </conditionalFormatting>
  <conditionalFormatting sqref="AP28:AV29">
    <cfRule type="expression" priority="34" aboveAverage="0" equalAverage="0" bottom="0" percent="0" rank="0" text="" dxfId="881">
      <formula>INDIRECT(ADDRESS(ROW(),COLUMN()))=TRUNC(INDIRECT(ADDRESS(ROW(),COLUMN())))</formula>
    </cfRule>
  </conditionalFormatting>
  <conditionalFormatting sqref="AZ52:BC53">
    <cfRule type="expression" priority="35" aboveAverage="0" equalAverage="0" bottom="0" percent="0" rank="0" text="" dxfId="882">
      <formula>INDIRECT(ADDRESS(ROW(),COLUMN()))=TRUNC(INDIRECT(ADDRESS(ROW(),COLUMN())))</formula>
    </cfRule>
  </conditionalFormatting>
  <conditionalFormatting sqref="U28:AA29">
    <cfRule type="expression" priority="36" aboveAverage="0" equalAverage="0" bottom="0" percent="0" rank="0" text="" dxfId="883">
      <formula>INDIRECT(ADDRESS(ROW(),COLUMN()))=TRUNC(INDIRECT(ADDRESS(ROW(),COLUMN())))</formula>
    </cfRule>
  </conditionalFormatting>
  <conditionalFormatting sqref="AB28:AH29">
    <cfRule type="expression" priority="37" aboveAverage="0" equalAverage="0" bottom="0" percent="0" rank="0" text="" dxfId="884">
      <formula>INDIRECT(ADDRESS(ROW(),COLUMN()))=TRUNC(INDIRECT(ADDRESS(ROW(),COLUMN())))</formula>
    </cfRule>
  </conditionalFormatting>
  <conditionalFormatting sqref="AZ55:BC56">
    <cfRule type="expression" priority="38" aboveAverage="0" equalAverage="0" bottom="0" percent="0" rank="0" text="" dxfId="885">
      <formula>INDIRECT(ADDRESS(ROW(),COLUMN()))=TRUNC(INDIRECT(ADDRESS(ROW(),COLUMN())))</formula>
    </cfRule>
  </conditionalFormatting>
  <conditionalFormatting sqref="AP25:AV26">
    <cfRule type="expression" priority="39" aboveAverage="0" equalAverage="0" bottom="0" percent="0" rank="0" text="" dxfId="886">
      <formula>INDIRECT(ADDRESS(ROW(),COLUMN()))=TRUNC(INDIRECT(ADDRESS(ROW(),COLUMN())))</formula>
    </cfRule>
  </conditionalFormatting>
  <conditionalFormatting sqref="AW25:AY26">
    <cfRule type="expression" priority="40" aboveAverage="0" equalAverage="0" bottom="0" percent="0" rank="0" text="" dxfId="887">
      <formula>INDIRECT(ADDRESS(ROW(),COLUMN()))=TRUNC(INDIRECT(ADDRESS(ROW(),COLUMN())))</formula>
    </cfRule>
  </conditionalFormatting>
  <conditionalFormatting sqref="AZ58:BC59">
    <cfRule type="expression" priority="41" aboveAverage="0" equalAverage="0" bottom="0" percent="0" rank="0" text="" dxfId="888">
      <formula>INDIRECT(ADDRESS(ROW(),COLUMN()))=TRUNC(INDIRECT(ADDRESS(ROW(),COLUMN())))</formula>
    </cfRule>
  </conditionalFormatting>
  <conditionalFormatting sqref="AB25:AH26">
    <cfRule type="expression" priority="42" aboveAverage="0" equalAverage="0" bottom="0" percent="0" rank="0" text="" dxfId="889">
      <formula>INDIRECT(ADDRESS(ROW(),COLUMN()))=TRUNC(INDIRECT(ADDRESS(ROW(),COLUMN())))</formula>
    </cfRule>
  </conditionalFormatting>
  <conditionalFormatting sqref="AI25:AO26">
    <cfRule type="expression" priority="43" aboveAverage="0" equalAverage="0" bottom="0" percent="0" rank="0" text="" dxfId="890">
      <formula>INDIRECT(ADDRESS(ROW(),COLUMN()))=TRUNC(INDIRECT(ADDRESS(ROW(),COLUMN())))</formula>
    </cfRule>
  </conditionalFormatting>
  <conditionalFormatting sqref="AZ61:BC62">
    <cfRule type="expression" priority="44" aboveAverage="0" equalAverage="0" bottom="0" percent="0" rank="0" text="" dxfId="891">
      <formula>INDIRECT(ADDRESS(ROW(),COLUMN()))=TRUNC(INDIRECT(ADDRESS(ROW(),COLUMN())))</formula>
    </cfRule>
  </conditionalFormatting>
  <conditionalFormatting sqref="AW22:AY23">
    <cfRule type="expression" priority="45" aboveAverage="0" equalAverage="0" bottom="0" percent="0" rank="0" text="" dxfId="892">
      <formula>INDIRECT(ADDRESS(ROW(),COLUMN()))=TRUNC(INDIRECT(ADDRESS(ROW(),COLUMN())))</formula>
    </cfRule>
  </conditionalFormatting>
  <conditionalFormatting sqref="U25:AA26">
    <cfRule type="expression" priority="46" aboveAverage="0" equalAverage="0" bottom="0" percent="0" rank="0" text="" dxfId="893">
      <formula>INDIRECT(ADDRESS(ROW(),COLUMN()))=TRUNC(INDIRECT(ADDRESS(ROW(),COLUMN())))</formula>
    </cfRule>
  </conditionalFormatting>
  <conditionalFormatting sqref="AZ64:BC65">
    <cfRule type="expression" priority="47" aboveAverage="0" equalAverage="0" bottom="0" percent="0" rank="0" text="" dxfId="894">
      <formula>INDIRECT(ADDRESS(ROW(),COLUMN()))=TRUNC(INDIRECT(ADDRESS(ROW(),COLUMN())))</formula>
    </cfRule>
  </conditionalFormatting>
  <conditionalFormatting sqref="AI22:AO23">
    <cfRule type="expression" priority="48" aboveAverage="0" equalAverage="0" bottom="0" percent="0" rank="0" text="" dxfId="895">
      <formula>INDIRECT(ADDRESS(ROW(),COLUMN()))=TRUNC(INDIRECT(ADDRESS(ROW(),COLUMN())))</formula>
    </cfRule>
  </conditionalFormatting>
  <conditionalFormatting sqref="AP22:AV23">
    <cfRule type="expression" priority="49" aboveAverage="0" equalAverage="0" bottom="0" percent="0" rank="0" text="" dxfId="896">
      <formula>INDIRECT(ADDRESS(ROW(),COLUMN()))=TRUNC(INDIRECT(ADDRESS(ROW(),COLUMN())))</formula>
    </cfRule>
  </conditionalFormatting>
  <conditionalFormatting sqref="AZ67:BC68">
    <cfRule type="expression" priority="50" aboveAverage="0" equalAverage="0" bottom="0" percent="0" rank="0" text="" dxfId="897">
      <formula>INDIRECT(ADDRESS(ROW(),COLUMN()))=TRUNC(INDIRECT(ADDRESS(ROW(),COLUMN())))</formula>
    </cfRule>
  </conditionalFormatting>
  <conditionalFormatting sqref="U69:BA72">
    <cfRule type="expression" priority="51" aboveAverage="0" equalAverage="0" bottom="0" percent="0" rank="0" text="" dxfId="898">
      <formula>INDIRECT(ADDRESS(ROW(),COLUMN()))=TRUNC(INDIRECT(ADDRESS(ROW(),COLUMN())))</formula>
    </cfRule>
  </conditionalFormatting>
  <conditionalFormatting sqref="AB23:AH23">
    <cfRule type="expression" priority="52" aboveAverage="0" equalAverage="0" bottom="0" percent="0" rank="0" text="" dxfId="899">
      <formula>OR(AB$69=$B22,AB$70=$B22)</formula>
    </cfRule>
  </conditionalFormatting>
  <conditionalFormatting sqref="AB22:AH23">
    <cfRule type="expression" priority="53" aboveAverage="0" equalAverage="0" bottom="0" percent="0" rank="0" text="" dxfId="900">
      <formula>INDIRECT(ADDRESS(ROW(),COLUMN()))=TRUNC(INDIRECT(ADDRESS(ROW(),COLUMN())))</formula>
    </cfRule>
  </conditionalFormatting>
  <conditionalFormatting sqref="AI23:AO23">
    <cfRule type="expression" priority="54" aboveAverage="0" equalAverage="0" bottom="0" percent="0" rank="0" text="" dxfId="901">
      <formula>OR(AI$69=$B22,AI$70=$B22)</formula>
    </cfRule>
  </conditionalFormatting>
  <conditionalFormatting sqref="AP23:AV23">
    <cfRule type="expression" priority="55" aboveAverage="0" equalAverage="0" bottom="0" percent="0" rank="0" text="" dxfId="902">
      <formula>OR(AP$69=$B22,AP$70=$B22)</formula>
    </cfRule>
  </conditionalFormatting>
  <conditionalFormatting sqref="AW23:AY23">
    <cfRule type="expression" priority="56" aboveAverage="0" equalAverage="0" bottom="0" percent="0" rank="0" text="" dxfId="903">
      <formula>OR(AW$69=$B22,AW$70=$B22)</formula>
    </cfRule>
  </conditionalFormatting>
  <conditionalFormatting sqref="U26:AA26">
    <cfRule type="expression" priority="57" aboveAverage="0" equalAverage="0" bottom="0" percent="0" rank="0" text="" dxfId="904">
      <formula>OR(U$69=$B25,U$70=$B25)</formula>
    </cfRule>
  </conditionalFormatting>
  <conditionalFormatting sqref="AB26:AH26">
    <cfRule type="expression" priority="58" aboveAverage="0" equalAverage="0" bottom="0" percent="0" rank="0" text="" dxfId="905">
      <formula>OR(AB$69=$B25,AB$70=$B25)</formula>
    </cfRule>
  </conditionalFormatting>
  <conditionalFormatting sqref="AI26:AO26">
    <cfRule type="expression" priority="59" aboveAverage="0" equalAverage="0" bottom="0" percent="0" rank="0" text="" dxfId="906">
      <formula>OR(AI$69=$B25,AI$70=$B25)</formula>
    </cfRule>
  </conditionalFormatting>
  <conditionalFormatting sqref="AP26:AV26">
    <cfRule type="expression" priority="60" aboveAverage="0" equalAverage="0" bottom="0" percent="0" rank="0" text="" dxfId="907">
      <formula>OR(AP$69=$B25,AP$70=$B25)</formula>
    </cfRule>
  </conditionalFormatting>
  <conditionalFormatting sqref="AW26:AY26">
    <cfRule type="expression" priority="61" aboveAverage="0" equalAverage="0" bottom="0" percent="0" rank="0" text="" dxfId="908">
      <formula>OR(AW$69=$B25,AW$70=$B25)</formula>
    </cfRule>
  </conditionalFormatting>
  <conditionalFormatting sqref="U29:AA29">
    <cfRule type="expression" priority="62" aboveAverage="0" equalAverage="0" bottom="0" percent="0" rank="0" text="" dxfId="909">
      <formula>OR(U$69=$B28,U$70=$B28)</formula>
    </cfRule>
  </conditionalFormatting>
  <conditionalFormatting sqref="AB29:AH29">
    <cfRule type="expression" priority="63" aboveAverage="0" equalAverage="0" bottom="0" percent="0" rank="0" text="" dxfId="910">
      <formula>OR(AB$69=$B28,AB$70=$B28)</formula>
    </cfRule>
  </conditionalFormatting>
  <conditionalFormatting sqref="AI29:AO29">
    <cfRule type="expression" priority="64" aboveAverage="0" equalAverage="0" bottom="0" percent="0" rank="0" text="" dxfId="911">
      <formula>OR(AI$69=$B28,AI$70=$B28)</formula>
    </cfRule>
  </conditionalFormatting>
  <conditionalFormatting sqref="AP29:AV29">
    <cfRule type="expression" priority="65" aboveAverage="0" equalAverage="0" bottom="0" percent="0" rank="0" text="" dxfId="912">
      <formula>OR(AP$69=$B28,AP$70=$B28)</formula>
    </cfRule>
  </conditionalFormatting>
  <conditionalFormatting sqref="AW29:AY29">
    <cfRule type="expression" priority="66" aboveAverage="0" equalAverage="0" bottom="0" percent="0" rank="0" text="" dxfId="913">
      <formula>OR(AW$69=$B28,AW$70=$B28)</formula>
    </cfRule>
  </conditionalFormatting>
  <conditionalFormatting sqref="U32:AA32">
    <cfRule type="expression" priority="67" aboveAverage="0" equalAverage="0" bottom="0" percent="0" rank="0" text="" dxfId="914">
      <formula>OR(U$69=$B31,U$70=$B31)</formula>
    </cfRule>
  </conditionalFormatting>
  <conditionalFormatting sqref="AB32:AH32">
    <cfRule type="expression" priority="68" aboveAverage="0" equalAverage="0" bottom="0" percent="0" rank="0" text="" dxfId="915">
      <formula>OR(AB$69=$B31,AB$70=$B31)</formula>
    </cfRule>
  </conditionalFormatting>
  <conditionalFormatting sqref="AI32:AO32">
    <cfRule type="expression" priority="69" aboveAverage="0" equalAverage="0" bottom="0" percent="0" rank="0" text="" dxfId="916">
      <formula>OR(AI$69=$B31,AI$70=$B31)</formula>
    </cfRule>
  </conditionalFormatting>
  <conditionalFormatting sqref="AP32:AV32">
    <cfRule type="expression" priority="70" aboveAverage="0" equalAverage="0" bottom="0" percent="0" rank="0" text="" dxfId="917">
      <formula>OR(AP$69=$B31,AP$70=$B31)</formula>
    </cfRule>
  </conditionalFormatting>
  <conditionalFormatting sqref="AW32:AY32">
    <cfRule type="expression" priority="71" aboveAverage="0" equalAverage="0" bottom="0" percent="0" rank="0" text="" dxfId="918">
      <formula>OR(AW$69=$B31,AW$70=$B31)</formula>
    </cfRule>
  </conditionalFormatting>
  <conditionalFormatting sqref="U35:AA35">
    <cfRule type="expression" priority="72" aboveAverage="0" equalAverage="0" bottom="0" percent="0" rank="0" text="" dxfId="919">
      <formula>OR(U$69=$B34,U$70=$B34)</formula>
    </cfRule>
  </conditionalFormatting>
  <conditionalFormatting sqref="AB35:AH35">
    <cfRule type="expression" priority="73" aboveAverage="0" equalAverage="0" bottom="0" percent="0" rank="0" text="" dxfId="920">
      <formula>OR(AB$69=$B34,AB$70=$B34)</formula>
    </cfRule>
  </conditionalFormatting>
  <conditionalFormatting sqref="AI35:AO35">
    <cfRule type="expression" priority="74" aboveAverage="0" equalAverage="0" bottom="0" percent="0" rank="0" text="" dxfId="921">
      <formula>OR(AI$69=$B34,AI$70=$B34)</formula>
    </cfRule>
  </conditionalFormatting>
  <conditionalFormatting sqref="AP35:AV35">
    <cfRule type="expression" priority="75" aboveAverage="0" equalAverage="0" bottom="0" percent="0" rank="0" text="" dxfId="922">
      <formula>OR(AP$69=$B34,AP$70=$B34)</formula>
    </cfRule>
  </conditionalFormatting>
  <conditionalFormatting sqref="AW35:AY35">
    <cfRule type="expression" priority="76" aboveAverage="0" equalAverage="0" bottom="0" percent="0" rank="0" text="" dxfId="923">
      <formula>OR(AW$69=$B34,AW$70=$B34)</formula>
    </cfRule>
  </conditionalFormatting>
  <conditionalFormatting sqref="U38:AA38">
    <cfRule type="expression" priority="77" aboveAverage="0" equalAverage="0" bottom="0" percent="0" rank="0" text="" dxfId="924">
      <formula>OR(U$69=$B37,U$70=$B37)</formula>
    </cfRule>
  </conditionalFormatting>
  <conditionalFormatting sqref="AB38:AH38">
    <cfRule type="expression" priority="78" aboveAverage="0" equalAverage="0" bottom="0" percent="0" rank="0" text="" dxfId="925">
      <formula>OR(AB$69=$B37,AB$70=$B37)</formula>
    </cfRule>
  </conditionalFormatting>
  <conditionalFormatting sqref="AI38:AO38">
    <cfRule type="expression" priority="79" aboveAverage="0" equalAverage="0" bottom="0" percent="0" rank="0" text="" dxfId="926">
      <formula>OR(AI$69=$B37,AI$70=$B37)</formula>
    </cfRule>
  </conditionalFormatting>
  <conditionalFormatting sqref="AP38:AV38">
    <cfRule type="expression" priority="80" aboveAverage="0" equalAverage="0" bottom="0" percent="0" rank="0" text="" dxfId="927">
      <formula>OR(AP$69=$B37,AP$70=$B37)</formula>
    </cfRule>
  </conditionalFormatting>
  <conditionalFormatting sqref="AW38:AY38">
    <cfRule type="expression" priority="81" aboveAverage="0" equalAverage="0" bottom="0" percent="0" rank="0" text="" dxfId="928">
      <formula>OR(AW$69=$B37,AW$70=$B37)</formula>
    </cfRule>
  </conditionalFormatting>
  <conditionalFormatting sqref="U41:AA41">
    <cfRule type="expression" priority="82" aboveAverage="0" equalAverage="0" bottom="0" percent="0" rank="0" text="" dxfId="929">
      <formula>OR(U$69=$B40,U$70=$B40)</formula>
    </cfRule>
  </conditionalFormatting>
  <conditionalFormatting sqref="AB41:AH41">
    <cfRule type="expression" priority="83" aboveAverage="0" equalAverage="0" bottom="0" percent="0" rank="0" text="" dxfId="930">
      <formula>OR(AB$69=$B40,AB$70=$B40)</formula>
    </cfRule>
  </conditionalFormatting>
  <conditionalFormatting sqref="AI41:AO41">
    <cfRule type="expression" priority="84" aboveAverage="0" equalAverage="0" bottom="0" percent="0" rank="0" text="" dxfId="931">
      <formula>OR(AI$69=$B40,AI$70=$B40)</formula>
    </cfRule>
  </conditionalFormatting>
  <conditionalFormatting sqref="AP41:AV41">
    <cfRule type="expression" priority="85" aboveAverage="0" equalAverage="0" bottom="0" percent="0" rank="0" text="" dxfId="932">
      <formula>OR(AP$69=$B40,AP$70=$B40)</formula>
    </cfRule>
  </conditionalFormatting>
  <conditionalFormatting sqref="AP40:AV41">
    <cfRule type="expression" priority="86" aboveAverage="0" equalAverage="0" bottom="0" percent="0" rank="0" text="" dxfId="933">
      <formula>INDIRECT(ADDRESS(ROW(),COLUMN()))=TRUNC(INDIRECT(ADDRESS(ROW(),COLUMN())))</formula>
    </cfRule>
  </conditionalFormatting>
  <conditionalFormatting sqref="AW41:AY41">
    <cfRule type="expression" priority="87" aboveAverage="0" equalAverage="0" bottom="0" percent="0" rank="0" text="" dxfId="934">
      <formula>OR(AW$69=$B40,AW$70=$B40)</formula>
    </cfRule>
  </conditionalFormatting>
  <conditionalFormatting sqref="AW40:AY41">
    <cfRule type="expression" priority="88" aboveAverage="0" equalAverage="0" bottom="0" percent="0" rank="0" text="" dxfId="935">
      <formula>INDIRECT(ADDRESS(ROW(),COLUMN()))=TRUNC(INDIRECT(ADDRESS(ROW(),COLUMN())))</formula>
    </cfRule>
  </conditionalFormatting>
  <conditionalFormatting sqref="U44:AA44">
    <cfRule type="expression" priority="89" aboveAverage="0" equalAverage="0" bottom="0" percent="0" rank="0" text="" dxfId="936">
      <formula>OR(U$69=$B43,U$70=$B43)</formula>
    </cfRule>
  </conditionalFormatting>
  <conditionalFormatting sqref="U43:AA44">
    <cfRule type="expression" priority="90" aboveAverage="0" equalAverage="0" bottom="0" percent="0" rank="0" text="" dxfId="937">
      <formula>INDIRECT(ADDRESS(ROW(),COLUMN()))=TRUNC(INDIRECT(ADDRESS(ROW(),COLUMN())))</formula>
    </cfRule>
  </conditionalFormatting>
  <conditionalFormatting sqref="AB44:AH44">
    <cfRule type="expression" priority="91" aboveAverage="0" equalAverage="0" bottom="0" percent="0" rank="0" text="" dxfId="938">
      <formula>OR(AB$69=$B43,AB$70=$B43)</formula>
    </cfRule>
  </conditionalFormatting>
  <conditionalFormatting sqref="AB43:AH44">
    <cfRule type="expression" priority="92" aboveAverage="0" equalAverage="0" bottom="0" percent="0" rank="0" text="" dxfId="939">
      <formula>INDIRECT(ADDRESS(ROW(),COLUMN()))=TRUNC(INDIRECT(ADDRESS(ROW(),COLUMN())))</formula>
    </cfRule>
  </conditionalFormatting>
  <conditionalFormatting sqref="AI44:AO44">
    <cfRule type="expression" priority="93" aboveAverage="0" equalAverage="0" bottom="0" percent="0" rank="0" text="" dxfId="940">
      <formula>OR(AI$69=$B43,AI$70=$B43)</formula>
    </cfRule>
  </conditionalFormatting>
  <conditionalFormatting sqref="AI43:AO44">
    <cfRule type="expression" priority="94" aboveAverage="0" equalAverage="0" bottom="0" percent="0" rank="0" text="" dxfId="941">
      <formula>INDIRECT(ADDRESS(ROW(),COLUMN()))=TRUNC(INDIRECT(ADDRESS(ROW(),COLUMN())))</formula>
    </cfRule>
  </conditionalFormatting>
  <conditionalFormatting sqref="AP44:AV44">
    <cfRule type="expression" priority="95" aboveAverage="0" equalAverage="0" bottom="0" percent="0" rank="0" text="" dxfId="942">
      <formula>OR(AP$69=$B43,AP$70=$B43)</formula>
    </cfRule>
  </conditionalFormatting>
  <conditionalFormatting sqref="AP43:AV44">
    <cfRule type="expression" priority="96" aboveAverage="0" equalAverage="0" bottom="0" percent="0" rank="0" text="" dxfId="943">
      <formula>INDIRECT(ADDRESS(ROW(),COLUMN()))=TRUNC(INDIRECT(ADDRESS(ROW(),COLUMN())))</formula>
    </cfRule>
  </conditionalFormatting>
  <conditionalFormatting sqref="AW44:AY44">
    <cfRule type="expression" priority="97" aboveAverage="0" equalAverage="0" bottom="0" percent="0" rank="0" text="" dxfId="944">
      <formula>OR(AW$69=$B43,AW$70=$B43)</formula>
    </cfRule>
  </conditionalFormatting>
  <conditionalFormatting sqref="AW43:AY44">
    <cfRule type="expression" priority="98" aboveAverage="0" equalAverage="0" bottom="0" percent="0" rank="0" text="" dxfId="945">
      <formula>INDIRECT(ADDRESS(ROW(),COLUMN()))=TRUNC(INDIRECT(ADDRESS(ROW(),COLUMN())))</formula>
    </cfRule>
  </conditionalFormatting>
  <conditionalFormatting sqref="U47:AA47">
    <cfRule type="expression" priority="99" aboveAverage="0" equalAverage="0" bottom="0" percent="0" rank="0" text="" dxfId="946">
      <formula>OR(U$69=$B46,U$70=$B46)</formula>
    </cfRule>
  </conditionalFormatting>
  <conditionalFormatting sqref="U46:AA47">
    <cfRule type="expression" priority="100" aboveAverage="0" equalAverage="0" bottom="0" percent="0" rank="0" text="" dxfId="947">
      <formula>INDIRECT(ADDRESS(ROW(),COLUMN()))=TRUNC(INDIRECT(ADDRESS(ROW(),COLUMN())))</formula>
    </cfRule>
  </conditionalFormatting>
  <conditionalFormatting sqref="AB47:AH47">
    <cfRule type="expression" priority="101" aboveAverage="0" equalAverage="0" bottom="0" percent="0" rank="0" text="" dxfId="948">
      <formula>OR(AB$69=$B46,AB$70=$B46)</formula>
    </cfRule>
  </conditionalFormatting>
  <conditionalFormatting sqref="AB46:AH47">
    <cfRule type="expression" priority="102" aboveAverage="0" equalAverage="0" bottom="0" percent="0" rank="0" text="" dxfId="949">
      <formula>INDIRECT(ADDRESS(ROW(),COLUMN()))=TRUNC(INDIRECT(ADDRESS(ROW(),COLUMN())))</formula>
    </cfRule>
  </conditionalFormatting>
  <conditionalFormatting sqref="AI47:AO47">
    <cfRule type="expression" priority="103" aboveAverage="0" equalAverage="0" bottom="0" percent="0" rank="0" text="" dxfId="950">
      <formula>OR(AI$69=$B46,AI$70=$B46)</formula>
    </cfRule>
  </conditionalFormatting>
  <conditionalFormatting sqref="AI46:AO47">
    <cfRule type="expression" priority="104" aboveAverage="0" equalAverage="0" bottom="0" percent="0" rank="0" text="" dxfId="951">
      <formula>INDIRECT(ADDRESS(ROW(),COLUMN()))=TRUNC(INDIRECT(ADDRESS(ROW(),COLUMN())))</formula>
    </cfRule>
  </conditionalFormatting>
  <conditionalFormatting sqref="AP47:AV47">
    <cfRule type="expression" priority="105" aboveAverage="0" equalAverage="0" bottom="0" percent="0" rank="0" text="" dxfId="952">
      <formula>OR(AP$69=$B46,AP$70=$B46)</formula>
    </cfRule>
  </conditionalFormatting>
  <conditionalFormatting sqref="AP46:AV47">
    <cfRule type="expression" priority="106" aboveAverage="0" equalAverage="0" bottom="0" percent="0" rank="0" text="" dxfId="953">
      <formula>INDIRECT(ADDRESS(ROW(),COLUMN()))=TRUNC(INDIRECT(ADDRESS(ROW(),COLUMN())))</formula>
    </cfRule>
  </conditionalFormatting>
  <conditionalFormatting sqref="AW47:AY47">
    <cfRule type="expression" priority="107" aboveAverage="0" equalAverage="0" bottom="0" percent="0" rank="0" text="" dxfId="954">
      <formula>OR(AW$69=$B46,AW$70=$B46)</formula>
    </cfRule>
  </conditionalFormatting>
  <conditionalFormatting sqref="AW46:AY47">
    <cfRule type="expression" priority="108" aboveAverage="0" equalAverage="0" bottom="0" percent="0" rank="0" text="" dxfId="955">
      <formula>INDIRECT(ADDRESS(ROW(),COLUMN()))=TRUNC(INDIRECT(ADDRESS(ROW(),COLUMN())))</formula>
    </cfRule>
  </conditionalFormatting>
  <conditionalFormatting sqref="U50:AA50">
    <cfRule type="expression" priority="109" aboveAverage="0" equalAverage="0" bottom="0" percent="0" rank="0" text="" dxfId="956">
      <formula>OR(U$69=$B49,U$70=$B49)</formula>
    </cfRule>
  </conditionalFormatting>
  <conditionalFormatting sqref="U49:AA50">
    <cfRule type="expression" priority="110" aboveAverage="0" equalAverage="0" bottom="0" percent="0" rank="0" text="" dxfId="957">
      <formula>INDIRECT(ADDRESS(ROW(),COLUMN()))=TRUNC(INDIRECT(ADDRESS(ROW(),COLUMN())))</formula>
    </cfRule>
  </conditionalFormatting>
  <conditionalFormatting sqref="AB50:AH50">
    <cfRule type="expression" priority="111" aboveAverage="0" equalAverage="0" bottom="0" percent="0" rank="0" text="" dxfId="958">
      <formula>OR(AB$69=$B49,AB$70=$B49)</formula>
    </cfRule>
  </conditionalFormatting>
  <conditionalFormatting sqref="AB49:AH50">
    <cfRule type="expression" priority="112" aboveAverage="0" equalAverage="0" bottom="0" percent="0" rank="0" text="" dxfId="959">
      <formula>INDIRECT(ADDRESS(ROW(),COLUMN()))=TRUNC(INDIRECT(ADDRESS(ROW(),COLUMN())))</formula>
    </cfRule>
  </conditionalFormatting>
  <conditionalFormatting sqref="AI50:AO50">
    <cfRule type="expression" priority="113" aboveAverage="0" equalAverage="0" bottom="0" percent="0" rank="0" text="" dxfId="960">
      <formula>OR(AI$69=$B49,AI$70=$B49)</formula>
    </cfRule>
  </conditionalFormatting>
  <conditionalFormatting sqref="AI49:AO50">
    <cfRule type="expression" priority="114" aboveAverage="0" equalAverage="0" bottom="0" percent="0" rank="0" text="" dxfId="961">
      <formula>INDIRECT(ADDRESS(ROW(),COLUMN()))=TRUNC(INDIRECT(ADDRESS(ROW(),COLUMN())))</formula>
    </cfRule>
  </conditionalFormatting>
  <conditionalFormatting sqref="AP50:AV50">
    <cfRule type="expression" priority="115" aboveAverage="0" equalAverage="0" bottom="0" percent="0" rank="0" text="" dxfId="962">
      <formula>OR(AP$69=$B49,AP$70=$B49)</formula>
    </cfRule>
  </conditionalFormatting>
  <conditionalFormatting sqref="AP49:AV50">
    <cfRule type="expression" priority="116" aboveAverage="0" equalAverage="0" bottom="0" percent="0" rank="0" text="" dxfId="963">
      <formula>INDIRECT(ADDRESS(ROW(),COLUMN()))=TRUNC(INDIRECT(ADDRESS(ROW(),COLUMN())))</formula>
    </cfRule>
  </conditionalFormatting>
  <conditionalFormatting sqref="AW50:AY50">
    <cfRule type="expression" priority="117" aboveAverage="0" equalAverage="0" bottom="0" percent="0" rank="0" text="" dxfId="964">
      <formula>OR(AW$69=$B49,AW$70=$B49)</formula>
    </cfRule>
  </conditionalFormatting>
  <conditionalFormatting sqref="AW49:AY50">
    <cfRule type="expression" priority="118" aboveAverage="0" equalAverage="0" bottom="0" percent="0" rank="0" text="" dxfId="965">
      <formula>INDIRECT(ADDRESS(ROW(),COLUMN()))=TRUNC(INDIRECT(ADDRESS(ROW(),COLUMN())))</formula>
    </cfRule>
  </conditionalFormatting>
  <conditionalFormatting sqref="U53:AA53">
    <cfRule type="expression" priority="119" aboveAverage="0" equalAverage="0" bottom="0" percent="0" rank="0" text="" dxfId="966">
      <formula>OR(U$69=$B52,U$70=$B52)</formula>
    </cfRule>
  </conditionalFormatting>
  <conditionalFormatting sqref="U52:AA53">
    <cfRule type="expression" priority="120" aboveAverage="0" equalAverage="0" bottom="0" percent="0" rank="0" text="" dxfId="967">
      <formula>INDIRECT(ADDRESS(ROW(),COLUMN()))=TRUNC(INDIRECT(ADDRESS(ROW(),COLUMN())))</formula>
    </cfRule>
  </conditionalFormatting>
  <conditionalFormatting sqref="AB53:AH53">
    <cfRule type="expression" priority="121" aboveAverage="0" equalAverage="0" bottom="0" percent="0" rank="0" text="" dxfId="968">
      <formula>OR(AB$69=$B52,AB$70=$B52)</formula>
    </cfRule>
  </conditionalFormatting>
  <conditionalFormatting sqref="AB52:AH53">
    <cfRule type="expression" priority="122" aboveAverage="0" equalAverage="0" bottom="0" percent="0" rank="0" text="" dxfId="969">
      <formula>INDIRECT(ADDRESS(ROW(),COLUMN()))=TRUNC(INDIRECT(ADDRESS(ROW(),COLUMN())))</formula>
    </cfRule>
  </conditionalFormatting>
  <conditionalFormatting sqref="AI53:AO53">
    <cfRule type="expression" priority="123" aboveAverage="0" equalAverage="0" bottom="0" percent="0" rank="0" text="" dxfId="970">
      <formula>OR(AI$69=$B52,AI$70=$B52)</formula>
    </cfRule>
  </conditionalFormatting>
  <conditionalFormatting sqref="AI52:AO53">
    <cfRule type="expression" priority="124" aboveAverage="0" equalAverage="0" bottom="0" percent="0" rank="0" text="" dxfId="971">
      <formula>INDIRECT(ADDRESS(ROW(),COLUMN()))=TRUNC(INDIRECT(ADDRESS(ROW(),COLUMN())))</formula>
    </cfRule>
  </conditionalFormatting>
  <conditionalFormatting sqref="AP53:AV53">
    <cfRule type="expression" priority="125" aboveAverage="0" equalAverage="0" bottom="0" percent="0" rank="0" text="" dxfId="972">
      <formula>OR(AP$69=$B52,AP$70=$B52)</formula>
    </cfRule>
  </conditionalFormatting>
  <conditionalFormatting sqref="AP52:AV53">
    <cfRule type="expression" priority="126" aboveAverage="0" equalAverage="0" bottom="0" percent="0" rank="0" text="" dxfId="973">
      <formula>INDIRECT(ADDRESS(ROW(),COLUMN()))=TRUNC(INDIRECT(ADDRESS(ROW(),COLUMN())))</formula>
    </cfRule>
  </conditionalFormatting>
  <conditionalFormatting sqref="AW53:AY53">
    <cfRule type="expression" priority="127" aboveAverage="0" equalAverage="0" bottom="0" percent="0" rank="0" text="" dxfId="974">
      <formula>OR(AW$69=$B52,AW$70=$B52)</formula>
    </cfRule>
  </conditionalFormatting>
  <conditionalFormatting sqref="AW52:AY53">
    <cfRule type="expression" priority="128" aboveAverage="0" equalAverage="0" bottom="0" percent="0" rank="0" text="" dxfId="975">
      <formula>INDIRECT(ADDRESS(ROW(),COLUMN()))=TRUNC(INDIRECT(ADDRESS(ROW(),COLUMN())))</formula>
    </cfRule>
  </conditionalFormatting>
  <conditionalFormatting sqref="U56:AA56">
    <cfRule type="expression" priority="129" aboveAverage="0" equalAverage="0" bottom="0" percent="0" rank="0" text="" dxfId="976">
      <formula>OR(U$69=$B55,U$70=$B55)</formula>
    </cfRule>
  </conditionalFormatting>
  <conditionalFormatting sqref="U55:AA56">
    <cfRule type="expression" priority="130" aboveAverage="0" equalAverage="0" bottom="0" percent="0" rank="0" text="" dxfId="977">
      <formula>INDIRECT(ADDRESS(ROW(),COLUMN()))=TRUNC(INDIRECT(ADDRESS(ROW(),COLUMN())))</formula>
    </cfRule>
  </conditionalFormatting>
  <conditionalFormatting sqref="AB56:AH56">
    <cfRule type="expression" priority="131" aboveAverage="0" equalAverage="0" bottom="0" percent="0" rank="0" text="" dxfId="978">
      <formula>OR(AB$69=$B55,AB$70=$B55)</formula>
    </cfRule>
  </conditionalFormatting>
  <conditionalFormatting sqref="AB55:AH56">
    <cfRule type="expression" priority="132" aboveAverage="0" equalAverage="0" bottom="0" percent="0" rank="0" text="" dxfId="979">
      <formula>INDIRECT(ADDRESS(ROW(),COLUMN()))=TRUNC(INDIRECT(ADDRESS(ROW(),COLUMN())))</formula>
    </cfRule>
  </conditionalFormatting>
  <conditionalFormatting sqref="AI56:AO56">
    <cfRule type="expression" priority="133" aboveAverage="0" equalAverage="0" bottom="0" percent="0" rank="0" text="" dxfId="980">
      <formula>OR(AI$69=$B55,AI$70=$B55)</formula>
    </cfRule>
  </conditionalFormatting>
  <conditionalFormatting sqref="AI55:AO56">
    <cfRule type="expression" priority="134" aboveAverage="0" equalAverage="0" bottom="0" percent="0" rank="0" text="" dxfId="981">
      <formula>INDIRECT(ADDRESS(ROW(),COLUMN()))=TRUNC(INDIRECT(ADDRESS(ROW(),COLUMN())))</formula>
    </cfRule>
  </conditionalFormatting>
  <conditionalFormatting sqref="AP56:AV56">
    <cfRule type="expression" priority="135" aboveAverage="0" equalAverage="0" bottom="0" percent="0" rank="0" text="" dxfId="982">
      <formula>OR(AP$69=$B55,AP$70=$B55)</formula>
    </cfRule>
  </conditionalFormatting>
  <conditionalFormatting sqref="AP55:AV56">
    <cfRule type="expression" priority="136" aboveAverage="0" equalAverage="0" bottom="0" percent="0" rank="0" text="" dxfId="983">
      <formula>INDIRECT(ADDRESS(ROW(),COLUMN()))=TRUNC(INDIRECT(ADDRESS(ROW(),COLUMN())))</formula>
    </cfRule>
  </conditionalFormatting>
  <conditionalFormatting sqref="AW56:AY56">
    <cfRule type="expression" priority="137" aboveAverage="0" equalAverage="0" bottom="0" percent="0" rank="0" text="" dxfId="984">
      <formula>OR(AW$69=$B55,AW$70=$B55)</formula>
    </cfRule>
  </conditionalFormatting>
  <conditionalFormatting sqref="AW55:AY56">
    <cfRule type="expression" priority="138" aboveAverage="0" equalAverage="0" bottom="0" percent="0" rank="0" text="" dxfId="985">
      <formula>INDIRECT(ADDRESS(ROW(),COLUMN()))=TRUNC(INDIRECT(ADDRESS(ROW(),COLUMN())))</formula>
    </cfRule>
  </conditionalFormatting>
  <conditionalFormatting sqref="U59:AA59">
    <cfRule type="expression" priority="139" aboveAverage="0" equalAverage="0" bottom="0" percent="0" rank="0" text="" dxfId="986">
      <formula>OR(U$69=$B58,U$70=$B58)</formula>
    </cfRule>
  </conditionalFormatting>
  <conditionalFormatting sqref="U58:AA59">
    <cfRule type="expression" priority="140" aboveAverage="0" equalAverage="0" bottom="0" percent="0" rank="0" text="" dxfId="987">
      <formula>INDIRECT(ADDRESS(ROW(),COLUMN()))=TRUNC(INDIRECT(ADDRESS(ROW(),COLUMN())))</formula>
    </cfRule>
  </conditionalFormatting>
  <conditionalFormatting sqref="AB59:AH59">
    <cfRule type="expression" priority="141" aboveAverage="0" equalAverage="0" bottom="0" percent="0" rank="0" text="" dxfId="988">
      <formula>OR(AB$69=$B58,AB$70=$B58)</formula>
    </cfRule>
  </conditionalFormatting>
  <conditionalFormatting sqref="AB58:AH59">
    <cfRule type="expression" priority="142" aboveAverage="0" equalAverage="0" bottom="0" percent="0" rank="0" text="" dxfId="989">
      <formula>INDIRECT(ADDRESS(ROW(),COLUMN()))=TRUNC(INDIRECT(ADDRESS(ROW(),COLUMN())))</formula>
    </cfRule>
  </conditionalFormatting>
  <conditionalFormatting sqref="AI59:AO59">
    <cfRule type="expression" priority="143" aboveAverage="0" equalAverage="0" bottom="0" percent="0" rank="0" text="" dxfId="990">
      <formula>OR(AI$69=$B58,AI$70=$B58)</formula>
    </cfRule>
  </conditionalFormatting>
  <conditionalFormatting sqref="AI58:AO59">
    <cfRule type="expression" priority="144" aboveAverage="0" equalAverage="0" bottom="0" percent="0" rank="0" text="" dxfId="991">
      <formula>INDIRECT(ADDRESS(ROW(),COLUMN()))=TRUNC(INDIRECT(ADDRESS(ROW(),COLUMN())))</formula>
    </cfRule>
  </conditionalFormatting>
  <conditionalFormatting sqref="AP59:AV59">
    <cfRule type="expression" priority="145" aboveAverage="0" equalAverage="0" bottom="0" percent="0" rank="0" text="" dxfId="992">
      <formula>OR(AP$69=$B58,AP$70=$B58)</formula>
    </cfRule>
  </conditionalFormatting>
  <conditionalFormatting sqref="AP58:AV59">
    <cfRule type="expression" priority="146" aboveAverage="0" equalAverage="0" bottom="0" percent="0" rank="0" text="" dxfId="993">
      <formula>INDIRECT(ADDRESS(ROW(),COLUMN()))=TRUNC(INDIRECT(ADDRESS(ROW(),COLUMN())))</formula>
    </cfRule>
  </conditionalFormatting>
  <conditionalFormatting sqref="AW59:AY59">
    <cfRule type="expression" priority="147" aboveAverage="0" equalAverage="0" bottom="0" percent="0" rank="0" text="" dxfId="994">
      <formula>OR(AW$69=$B58,AW$70=$B58)</formula>
    </cfRule>
  </conditionalFormatting>
  <conditionalFormatting sqref="AW58:AY59">
    <cfRule type="expression" priority="148" aboveAverage="0" equalAverage="0" bottom="0" percent="0" rank="0" text="" dxfId="995">
      <formula>INDIRECT(ADDRESS(ROW(),COLUMN()))=TRUNC(INDIRECT(ADDRESS(ROW(),COLUMN())))</formula>
    </cfRule>
  </conditionalFormatting>
  <conditionalFormatting sqref="U62:AA62">
    <cfRule type="expression" priority="149" aboveAverage="0" equalAverage="0" bottom="0" percent="0" rank="0" text="" dxfId="996">
      <formula>OR(U$69=$B61,U$70=$B61)</formula>
    </cfRule>
  </conditionalFormatting>
  <conditionalFormatting sqref="U61:AA62">
    <cfRule type="expression" priority="150" aboveAverage="0" equalAverage="0" bottom="0" percent="0" rank="0" text="" dxfId="997">
      <formula>INDIRECT(ADDRESS(ROW(),COLUMN()))=TRUNC(INDIRECT(ADDRESS(ROW(),COLUMN())))</formula>
    </cfRule>
  </conditionalFormatting>
  <conditionalFormatting sqref="AB62:AH62">
    <cfRule type="expression" priority="151" aboveAverage="0" equalAverage="0" bottom="0" percent="0" rank="0" text="" dxfId="998">
      <formula>OR(AB$69=$B61,AB$70=$B61)</formula>
    </cfRule>
  </conditionalFormatting>
  <conditionalFormatting sqref="AB61:AH62">
    <cfRule type="expression" priority="152" aboveAverage="0" equalAverage="0" bottom="0" percent="0" rank="0" text="" dxfId="999">
      <formula>INDIRECT(ADDRESS(ROW(),COLUMN()))=TRUNC(INDIRECT(ADDRESS(ROW(),COLUMN())))</formula>
    </cfRule>
  </conditionalFormatting>
  <conditionalFormatting sqref="AI62:AO62">
    <cfRule type="expression" priority="153" aboveAverage="0" equalAverage="0" bottom="0" percent="0" rank="0" text="" dxfId="1000">
      <formula>OR(AI$69=$B61,AI$70=$B61)</formula>
    </cfRule>
  </conditionalFormatting>
  <conditionalFormatting sqref="AI61:AO62">
    <cfRule type="expression" priority="154" aboveAverage="0" equalAverage="0" bottom="0" percent="0" rank="0" text="" dxfId="1001">
      <formula>INDIRECT(ADDRESS(ROW(),COLUMN()))=TRUNC(INDIRECT(ADDRESS(ROW(),COLUMN())))</formula>
    </cfRule>
  </conditionalFormatting>
  <conditionalFormatting sqref="AP62:AV62">
    <cfRule type="expression" priority="155" aboveAverage="0" equalAverage="0" bottom="0" percent="0" rank="0" text="" dxfId="1002">
      <formula>OR(AP$69=$B61,AP$70=$B61)</formula>
    </cfRule>
  </conditionalFormatting>
  <conditionalFormatting sqref="AP61:AV62">
    <cfRule type="expression" priority="156" aboveAverage="0" equalAverage="0" bottom="0" percent="0" rank="0" text="" dxfId="1003">
      <formula>INDIRECT(ADDRESS(ROW(),COLUMN()))=TRUNC(INDIRECT(ADDRESS(ROW(),COLUMN())))</formula>
    </cfRule>
  </conditionalFormatting>
  <conditionalFormatting sqref="AW62:AY62">
    <cfRule type="expression" priority="157" aboveAverage="0" equalAverage="0" bottom="0" percent="0" rank="0" text="" dxfId="1004">
      <formula>OR(AW$69=$B61,AW$70=$B61)</formula>
    </cfRule>
  </conditionalFormatting>
  <conditionalFormatting sqref="AW61:AY62">
    <cfRule type="expression" priority="158" aboveAverage="0" equalAverage="0" bottom="0" percent="0" rank="0" text="" dxfId="1005">
      <formula>INDIRECT(ADDRESS(ROW(),COLUMN()))=TRUNC(INDIRECT(ADDRESS(ROW(),COLUMN())))</formula>
    </cfRule>
  </conditionalFormatting>
  <conditionalFormatting sqref="U65:AA65">
    <cfRule type="expression" priority="159" aboveAverage="0" equalAverage="0" bottom="0" percent="0" rank="0" text="" dxfId="1006">
      <formula>OR(U$69=$B64,U$70=$B64)</formula>
    </cfRule>
  </conditionalFormatting>
  <conditionalFormatting sqref="U64:AA65">
    <cfRule type="expression" priority="160" aboveAverage="0" equalAverage="0" bottom="0" percent="0" rank="0" text="" dxfId="1007">
      <formula>INDIRECT(ADDRESS(ROW(),COLUMN()))=TRUNC(INDIRECT(ADDRESS(ROW(),COLUMN())))</formula>
    </cfRule>
  </conditionalFormatting>
  <conditionalFormatting sqref="AB65:AH65">
    <cfRule type="expression" priority="161" aboveAverage="0" equalAverage="0" bottom="0" percent="0" rank="0" text="" dxfId="1008">
      <formula>OR(AB$69=$B64,AB$70=$B64)</formula>
    </cfRule>
  </conditionalFormatting>
  <conditionalFormatting sqref="AB64:AH65">
    <cfRule type="expression" priority="162" aboveAverage="0" equalAverage="0" bottom="0" percent="0" rank="0" text="" dxfId="1009">
      <formula>INDIRECT(ADDRESS(ROW(),COLUMN()))=TRUNC(INDIRECT(ADDRESS(ROW(),COLUMN())))</formula>
    </cfRule>
  </conditionalFormatting>
  <conditionalFormatting sqref="AI65:AO65">
    <cfRule type="expression" priority="163" aboveAverage="0" equalAverage="0" bottom="0" percent="0" rank="0" text="" dxfId="1010">
      <formula>OR(AI$69=$B64,AI$70=$B64)</formula>
    </cfRule>
  </conditionalFormatting>
  <conditionalFormatting sqref="AI64:AO65">
    <cfRule type="expression" priority="164" aboveAverage="0" equalAverage="0" bottom="0" percent="0" rank="0" text="" dxfId="1011">
      <formula>INDIRECT(ADDRESS(ROW(),COLUMN()))=TRUNC(INDIRECT(ADDRESS(ROW(),COLUMN())))</formula>
    </cfRule>
  </conditionalFormatting>
  <conditionalFormatting sqref="AP65:AV65">
    <cfRule type="expression" priority="165" aboveAverage="0" equalAverage="0" bottom="0" percent="0" rank="0" text="" dxfId="1012">
      <formula>OR(AP$69=$B64,AP$70=$B64)</formula>
    </cfRule>
  </conditionalFormatting>
  <conditionalFormatting sqref="AP64:AV65">
    <cfRule type="expression" priority="166" aboveAverage="0" equalAverage="0" bottom="0" percent="0" rank="0" text="" dxfId="1013">
      <formula>INDIRECT(ADDRESS(ROW(),COLUMN()))=TRUNC(INDIRECT(ADDRESS(ROW(),COLUMN())))</formula>
    </cfRule>
  </conditionalFormatting>
  <conditionalFormatting sqref="AW65:AY65">
    <cfRule type="expression" priority="167" aboveAverage="0" equalAverage="0" bottom="0" percent="0" rank="0" text="" dxfId="1014">
      <formula>OR(AW$69=$B64,AW$70=$B64)</formula>
    </cfRule>
  </conditionalFormatting>
  <conditionalFormatting sqref="AW64:AY65">
    <cfRule type="expression" priority="168" aboveAverage="0" equalAverage="0" bottom="0" percent="0" rank="0" text="" dxfId="1015">
      <formula>INDIRECT(ADDRESS(ROW(),COLUMN()))=TRUNC(INDIRECT(ADDRESS(ROW(),COLUMN())))</formula>
    </cfRule>
  </conditionalFormatting>
  <conditionalFormatting sqref="U68:AA68">
    <cfRule type="expression" priority="169" aboveAverage="0" equalAverage="0" bottom="0" percent="0" rank="0" text="" dxfId="1016">
      <formula>OR(U$69=$B67,U$70=$B67)</formula>
    </cfRule>
  </conditionalFormatting>
  <conditionalFormatting sqref="U67:AA68">
    <cfRule type="expression" priority="170" aboveAverage="0" equalAverage="0" bottom="0" percent="0" rank="0" text="" dxfId="1017">
      <formula>INDIRECT(ADDRESS(ROW(),COLUMN()))=TRUNC(INDIRECT(ADDRESS(ROW(),COLUMN())))</formula>
    </cfRule>
  </conditionalFormatting>
  <conditionalFormatting sqref="AB68:AH68">
    <cfRule type="expression" priority="171" aboveAverage="0" equalAverage="0" bottom="0" percent="0" rank="0" text="" dxfId="1018">
      <formula>OR(AB$69=$B67,AB$70=$B67)</formula>
    </cfRule>
  </conditionalFormatting>
  <conditionalFormatting sqref="AB67:AH68">
    <cfRule type="expression" priority="172" aboveAverage="0" equalAverage="0" bottom="0" percent="0" rank="0" text="" dxfId="1019">
      <formula>INDIRECT(ADDRESS(ROW(),COLUMN()))=TRUNC(INDIRECT(ADDRESS(ROW(),COLUMN())))</formula>
    </cfRule>
  </conditionalFormatting>
  <conditionalFormatting sqref="AI68:AO68">
    <cfRule type="expression" priority="173" aboveAverage="0" equalAverage="0" bottom="0" percent="0" rank="0" text="" dxfId="1020">
      <formula>OR(AI$69=$B67,AI$70=$B67)</formula>
    </cfRule>
  </conditionalFormatting>
  <conditionalFormatting sqref="AI67:AO68">
    <cfRule type="expression" priority="174" aboveAverage="0" equalAverage="0" bottom="0" percent="0" rank="0" text="" dxfId="1021">
      <formula>INDIRECT(ADDRESS(ROW(),COLUMN()))=TRUNC(INDIRECT(ADDRESS(ROW(),COLUMN())))</formula>
    </cfRule>
  </conditionalFormatting>
  <conditionalFormatting sqref="AP68:AV68">
    <cfRule type="expression" priority="175" aboveAverage="0" equalAverage="0" bottom="0" percent="0" rank="0" text="" dxfId="1022">
      <formula>OR(AP$69=$B67,AP$70=$B67)</formula>
    </cfRule>
  </conditionalFormatting>
  <conditionalFormatting sqref="AP67:AV68">
    <cfRule type="expression" priority="176" aboveAverage="0" equalAverage="0" bottom="0" percent="0" rank="0" text="" dxfId="1023">
      <formula>INDIRECT(ADDRESS(ROW(),COLUMN()))=TRUNC(INDIRECT(ADDRESS(ROW(),COLUMN())))</formula>
    </cfRule>
  </conditionalFormatting>
  <conditionalFormatting sqref="AW68:AY68">
    <cfRule type="expression" priority="177" aboveAverage="0" equalAverage="0" bottom="0" percent="0" rank="0" text="" dxfId="1024">
      <formula>OR(AW$69=$B67,AW$70=$B67)</formula>
    </cfRule>
  </conditionalFormatting>
  <conditionalFormatting sqref="AW67:AY68">
    <cfRule type="expression" priority="178" aboveAverage="0" equalAverage="0" bottom="0" percent="0" rank="0" text="" dxfId="1025">
      <formula>INDIRECT(ADDRESS(ROW(),COLUMN()))=TRUNC(INDIRECT(ADDRESS(ROW(),COLUMN())))</formula>
    </cfRule>
  </conditionalFormatting>
  <conditionalFormatting sqref="U73:BA75">
    <cfRule type="expression" priority="179" aboveAverage="0" equalAverage="0" bottom="0" percent="0" rank="0" text="" dxfId="1026">
      <formula>INDIRECT(ADDRESS(ROW(),COLUMN()))=TRUNC(INDIRECT(ADDRESS(ROW(),COLUMN())))</formula>
    </cfRule>
  </conditionalFormatting>
  <dataValidations count="10">
    <dataValidation allowBlank="true" error="入力可能範囲　32～40" errorStyle="stop" operator="between" showDropDown="false" showErrorMessage="true" showInputMessage="true" sqref="BC10" type="none">
      <formula1>0</formula1>
      <formula2>0</formula2>
    </dataValidation>
    <dataValidation allowBlank="true" errorStyle="stop" operator="between" showDropDown="false" showErrorMessage="false" showInputMessage="true" sqref="U21:AY21 U24:AY24 U27:AY27 U30:AY30 U33:AY33 U36:AY36 U39:AY39 U42:AY42 U45:AY45 U48:AY48 U51:AY51 U54:AY54 U57:AY57 U60:AY60 U63:AY63 U66:AY66" type="list">
      <formula1>シフト記号表</formula1>
      <formula2>0</formula2>
    </dataValidation>
    <dataValidation allowBlank="true" error="リストにない場合のみ、入力してください。" errorStyle="warning" operator="between" showDropDown="false" showErrorMessage="false" showInputMessage="true" sqref="I21:L68" type="list">
      <formula1>INDIRECT(C21)</formula1>
      <formula2>0</formula2>
    </dataValidation>
    <dataValidation allowBlank="true" errorStyle="stop" operator="between" showDropDown="false" showErrorMessage="false" showInputMessage="true" sqref="H21:H68" type="list">
      <formula1>"A,B,C,D"</formula1>
      <formula2>0</formula2>
    </dataValidation>
    <dataValidation allowBlank="true" errorStyle="stop" operator="between" showDropDown="false" showErrorMessage="false" showInputMessage="true" sqref="C21:E68" type="list">
      <formula1>職種</formula1>
      <formula2>0</formula2>
    </dataValidation>
    <dataValidation allowBlank="true" errorStyle="stop" operator="between" showDropDown="false" showErrorMessage="true" showInputMessage="true" sqref="BC3:BF3" type="list">
      <formula1>"４週,暦月"</formula1>
      <formula2>0</formula2>
    </dataValidation>
    <dataValidation allowBlank="true" error="入力可能範囲　32～40" errorStyle="stop" operator="between" showDropDown="false" showErrorMessage="true" showInputMessage="true" sqref="AY6:AZ6" type="decimal">
      <formula1>32</formula1>
      <formula2>40</formula2>
    </dataValidation>
    <dataValidation allowBlank="true" errorStyle="stop" operator="between" showDropDown="false" showErrorMessage="true" showInputMessage="true" sqref="AD3:AD4" type="list">
      <formula1>#ref!</formula1>
      <formula2>0</formula2>
    </dataValidation>
    <dataValidation allowBlank="true" errorStyle="stop" operator="between" showDropDown="false" showErrorMessage="true" showInputMessage="true" sqref="BC4:BF4" type="list">
      <formula1>"予定,実績,予定・実績"</formula1>
      <formula2>0</formula2>
    </dataValidation>
    <dataValidation allowBlank="true" errorStyle="stop" operator="between" showDropDown="false" showErrorMessage="false" showInputMessage="true" sqref="AR1:BG1" type="list">
      <formula1>#ref!</formula1>
      <formula2>0</formula2>
    </dataValidation>
  </dataValidations>
  <printOptions headings="false" gridLines="false" gridLinesSet="true" horizontalCentered="true" verticalCentered="false"/>
  <pageMargins left="0.157638888888889" right="0.157638888888889" top="0.39375" bottom="0.157638888888889" header="0.511811023622047" footer="0.511811023622047"/>
  <pageSetup paperSize="9" scale="37" fitToWidth="1" fitToHeight="1" pageOrder="downThenOver" orientation="landscape" blackAndWhite="false" draft="false" cellComments="none" horizontalDpi="300" verticalDpi="300" copies="1"/>
  <headerFooter differentFirst="false" differentOddEven="false">
    <oddHeader/>
    <oddFooter/>
  </headerFooter>
  <rowBreaks count="1" manualBreakCount="1">
    <brk id="77" man="true" max="16383" min="0"/>
  </rowBreak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B5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26.25" zeroHeight="false" outlineLevelRow="0" outlineLevelCol="0"/>
  <cols>
    <col collapsed="false" customWidth="true" hidden="false" outlineLevel="0" max="1" min="1" style="155" width="1.59"/>
    <col collapsed="false" customWidth="true" hidden="false" outlineLevel="0" max="2" min="2" style="314" width="5.6"/>
    <col collapsed="false" customWidth="true" hidden="false" outlineLevel="0" max="3" min="3" style="314" width="10.59"/>
    <col collapsed="false" customWidth="true" hidden="true" outlineLevel="0" max="4" min="4" style="314" width="10.59"/>
    <col collapsed="false" customWidth="true" hidden="false" outlineLevel="0" max="5" min="5" style="314" width="3.4"/>
    <col collapsed="false" customWidth="true" hidden="false" outlineLevel="0" max="6" min="6" style="155" width="15.6"/>
    <col collapsed="false" customWidth="true" hidden="false" outlineLevel="0" max="7" min="7" style="155" width="3.4"/>
    <col collapsed="false" customWidth="true" hidden="false" outlineLevel="0" max="8" min="8" style="155" width="15.6"/>
    <col collapsed="false" customWidth="true" hidden="false" outlineLevel="0" max="9" min="9" style="155" width="3.4"/>
    <col collapsed="false" customWidth="true" hidden="false" outlineLevel="0" max="10" min="10" style="314" width="15.6"/>
    <col collapsed="false" customWidth="true" hidden="false" outlineLevel="0" max="11" min="11" style="155" width="3.4"/>
    <col collapsed="false" customWidth="true" hidden="false" outlineLevel="0" max="12" min="12" style="155" width="15.6"/>
    <col collapsed="false" customWidth="true" hidden="false" outlineLevel="0" max="13" min="13" style="155" width="5"/>
    <col collapsed="false" customWidth="true" hidden="false" outlineLevel="0" max="14" min="14" style="155" width="15.6"/>
    <col collapsed="false" customWidth="true" hidden="false" outlineLevel="0" max="15" min="15" style="155" width="3.4"/>
    <col collapsed="false" customWidth="true" hidden="false" outlineLevel="0" max="16" min="16" style="155" width="15.6"/>
    <col collapsed="false" customWidth="true" hidden="false" outlineLevel="0" max="17" min="17" style="155" width="3.4"/>
    <col collapsed="false" customWidth="true" hidden="false" outlineLevel="0" max="18" min="18" style="155" width="15.6"/>
    <col collapsed="false" customWidth="true" hidden="false" outlineLevel="0" max="19" min="19" style="155" width="3.4"/>
    <col collapsed="false" customWidth="true" hidden="false" outlineLevel="0" max="20" min="20" style="155" width="15.6"/>
    <col collapsed="false" customWidth="true" hidden="false" outlineLevel="0" max="21" min="21" style="155" width="3.4"/>
    <col collapsed="false" customWidth="true" hidden="false" outlineLevel="0" max="22" min="22" style="155" width="15.6"/>
    <col collapsed="false" customWidth="true" hidden="false" outlineLevel="0" max="23" min="23" style="155" width="3.4"/>
    <col collapsed="false" customWidth="true" hidden="false" outlineLevel="0" max="24" min="24" style="155" width="15.6"/>
    <col collapsed="false" customWidth="true" hidden="false" outlineLevel="0" max="25" min="25" style="155" width="3.4"/>
    <col collapsed="false" customWidth="true" hidden="false" outlineLevel="0" max="26" min="26" style="155" width="15.6"/>
    <col collapsed="false" customWidth="true" hidden="false" outlineLevel="0" max="27" min="27" style="155" width="3.4"/>
    <col collapsed="false" customWidth="true" hidden="false" outlineLevel="0" max="28" min="28" style="155" width="50.6"/>
    <col collapsed="false" customWidth="false" hidden="false" outlineLevel="0" max="1024" min="29" style="155" width="9"/>
  </cols>
  <sheetData>
    <row r="1" customFormat="false" ht="26.25" hidden="false" customHeight="false" outlineLevel="0" collapsed="false">
      <c r="B1" s="315" t="s">
        <v>36</v>
      </c>
    </row>
    <row r="2" customFormat="false" ht="26.25" hidden="false" customHeight="false" outlineLevel="0" collapsed="false">
      <c r="B2" s="316" t="s">
        <v>37</v>
      </c>
      <c r="F2" s="154"/>
      <c r="J2" s="156"/>
    </row>
    <row r="3" customFormat="false" ht="26.25" hidden="false" customHeight="false" outlineLevel="0" collapsed="false">
      <c r="B3" s="154" t="s">
        <v>38</v>
      </c>
      <c r="F3" s="156" t="s">
        <v>39</v>
      </c>
      <c r="J3" s="156"/>
    </row>
    <row r="4" customFormat="false" ht="26.25" hidden="false" customHeight="false" outlineLevel="0" collapsed="false">
      <c r="B4" s="316"/>
      <c r="F4" s="317" t="s">
        <v>40</v>
      </c>
      <c r="G4" s="317"/>
      <c r="H4" s="317"/>
      <c r="I4" s="317"/>
      <c r="J4" s="317"/>
      <c r="K4" s="317"/>
      <c r="L4" s="317"/>
      <c r="N4" s="317" t="s">
        <v>210</v>
      </c>
      <c r="O4" s="317"/>
      <c r="P4" s="317"/>
      <c r="R4" s="317" t="s">
        <v>211</v>
      </c>
      <c r="S4" s="317"/>
      <c r="T4" s="317"/>
      <c r="U4" s="317"/>
      <c r="V4" s="317"/>
      <c r="W4" s="317"/>
      <c r="X4" s="317"/>
      <c r="Z4" s="428" t="s">
        <v>212</v>
      </c>
      <c r="AB4" s="317" t="s">
        <v>41</v>
      </c>
    </row>
    <row r="5" customFormat="false" ht="26.25" hidden="false" customHeight="false" outlineLevel="0" collapsed="false">
      <c r="B5" s="314" t="s">
        <v>21</v>
      </c>
      <c r="C5" s="314" t="s">
        <v>42</v>
      </c>
      <c r="F5" s="314" t="s">
        <v>43</v>
      </c>
      <c r="G5" s="314"/>
      <c r="H5" s="314" t="s">
        <v>44</v>
      </c>
      <c r="J5" s="314" t="s">
        <v>45</v>
      </c>
      <c r="L5" s="314" t="s">
        <v>40</v>
      </c>
      <c r="N5" s="314" t="s">
        <v>162</v>
      </c>
      <c r="P5" s="314" t="s">
        <v>163</v>
      </c>
      <c r="R5" s="314" t="s">
        <v>162</v>
      </c>
      <c r="T5" s="314" t="s">
        <v>163</v>
      </c>
      <c r="V5" s="314" t="s">
        <v>45</v>
      </c>
      <c r="X5" s="314" t="s">
        <v>40</v>
      </c>
      <c r="Z5" s="429" t="s">
        <v>213</v>
      </c>
      <c r="AB5" s="317"/>
    </row>
    <row r="6" customFormat="false" ht="26.25" hidden="false" customHeight="false" outlineLevel="0" collapsed="false">
      <c r="B6" s="158" t="n">
        <v>1</v>
      </c>
      <c r="C6" s="159" t="s">
        <v>46</v>
      </c>
      <c r="D6" s="430" t="str">
        <f aca="false">C6</f>
        <v>a</v>
      </c>
      <c r="E6" s="158" t="s">
        <v>47</v>
      </c>
      <c r="F6" s="161"/>
      <c r="G6" s="158" t="s">
        <v>48</v>
      </c>
      <c r="H6" s="161"/>
      <c r="I6" s="162" t="s">
        <v>49</v>
      </c>
      <c r="J6" s="161" t="n">
        <v>0</v>
      </c>
      <c r="K6" s="163" t="s">
        <v>4</v>
      </c>
      <c r="L6" s="318" t="str">
        <f aca="false">IF(OR(F6="",H6=""),"",(H6+IF(F6&gt;H6,1,0)-F6-J6)*24)</f>
        <v/>
      </c>
      <c r="N6" s="161" t="n">
        <v>0.291666666666667</v>
      </c>
      <c r="O6" s="314" t="s">
        <v>48</v>
      </c>
      <c r="P6" s="161" t="n">
        <v>0.833333333333333</v>
      </c>
      <c r="R6" s="319" t="str">
        <f aca="false">IF(F6="","",IF(F6&lt;N6,N6,IF(F6&gt;=P6,"",F6)))</f>
        <v/>
      </c>
      <c r="S6" s="314" t="s">
        <v>48</v>
      </c>
      <c r="T6" s="319" t="str">
        <f aca="false">IF(H6="","",IF(H6&gt;F6,IF(H6&lt;P6,H6,P6),P6))</f>
        <v/>
      </c>
      <c r="U6" s="431" t="s">
        <v>49</v>
      </c>
      <c r="V6" s="161" t="n">
        <v>0</v>
      </c>
      <c r="W6" s="155" t="s">
        <v>4</v>
      </c>
      <c r="X6" s="318" t="str">
        <f aca="false">IF(R6="","",IF((T6+IF(R6&gt;T6,1,0)-R6-V6)*24=0,"",(T6+IF(R6&gt;T6,1,0)-R6-V6)*24))</f>
        <v/>
      </c>
      <c r="Z6" s="318" t="str">
        <f aca="false">IF(X6="",L6,IF(OR(L6-X6=0,L6-X6&lt;0),"-",L6-X6))</f>
        <v/>
      </c>
      <c r="AB6" s="165"/>
    </row>
    <row r="7" customFormat="false" ht="26.25" hidden="false" customHeight="false" outlineLevel="0" collapsed="false">
      <c r="B7" s="158" t="n">
        <v>2</v>
      </c>
      <c r="C7" s="159" t="s">
        <v>50</v>
      </c>
      <c r="D7" s="430" t="str">
        <f aca="false">C7</f>
        <v>b</v>
      </c>
      <c r="E7" s="158" t="s">
        <v>47</v>
      </c>
      <c r="F7" s="161"/>
      <c r="G7" s="158" t="s">
        <v>48</v>
      </c>
      <c r="H7" s="161"/>
      <c r="I7" s="162" t="s">
        <v>49</v>
      </c>
      <c r="J7" s="161" t="n">
        <v>0</v>
      </c>
      <c r="K7" s="163" t="s">
        <v>4</v>
      </c>
      <c r="L7" s="318" t="str">
        <f aca="false">IF(OR(F7="",H7=""),"",(H7+IF(F7&gt;H7,1,0)-F7-J7)*24)</f>
        <v/>
      </c>
      <c r="N7" s="321" t="n">
        <f aca="false">$N$6</f>
        <v>0.291666666666667</v>
      </c>
      <c r="O7" s="314" t="s">
        <v>48</v>
      </c>
      <c r="P7" s="321" t="n">
        <f aca="false">$P$6</f>
        <v>0.833333333333333</v>
      </c>
      <c r="R7" s="319" t="str">
        <f aca="false">IF(F7="","",IF(F7&lt;N7,N7,IF(F7&gt;=P7,"",F7)))</f>
        <v/>
      </c>
      <c r="S7" s="314" t="s">
        <v>48</v>
      </c>
      <c r="T7" s="319" t="str">
        <f aca="false">IF(H7="","",IF(H7&gt;F7,IF(H7&lt;P7,H7,P7),P7))</f>
        <v/>
      </c>
      <c r="U7" s="431" t="s">
        <v>49</v>
      </c>
      <c r="V7" s="161" t="n">
        <v>0</v>
      </c>
      <c r="W7" s="155" t="s">
        <v>4</v>
      </c>
      <c r="X7" s="318" t="str">
        <f aca="false">IF(R7="","",IF((T7+IF(R7&gt;T7,1,0)-R7-V7)*24=0,"",(T7+IF(R7&gt;T7,1,0)-R7-V7)*24))</f>
        <v/>
      </c>
      <c r="Z7" s="318" t="str">
        <f aca="false">IF(X7="",L7,IF(OR(L7-X7=0,L7-X7&lt;0),"-",L7-X7))</f>
        <v/>
      </c>
      <c r="AB7" s="165"/>
    </row>
    <row r="8" customFormat="false" ht="26.25" hidden="false" customHeight="false" outlineLevel="0" collapsed="false">
      <c r="B8" s="158" t="n">
        <v>3</v>
      </c>
      <c r="C8" s="159" t="s">
        <v>51</v>
      </c>
      <c r="D8" s="430" t="str">
        <f aca="false">C8</f>
        <v>c</v>
      </c>
      <c r="E8" s="158" t="s">
        <v>47</v>
      </c>
      <c r="F8" s="161"/>
      <c r="G8" s="158" t="s">
        <v>48</v>
      </c>
      <c r="H8" s="161"/>
      <c r="I8" s="162" t="s">
        <v>49</v>
      </c>
      <c r="J8" s="161" t="n">
        <v>0</v>
      </c>
      <c r="K8" s="163" t="s">
        <v>4</v>
      </c>
      <c r="L8" s="318" t="str">
        <f aca="false">IF(OR(F8="",H8=""),"",(H8+IF(F8&gt;H8,1,0)-F8-J8)*24)</f>
        <v/>
      </c>
      <c r="N8" s="321" t="n">
        <f aca="false">$N$6</f>
        <v>0.291666666666667</v>
      </c>
      <c r="O8" s="314" t="s">
        <v>48</v>
      </c>
      <c r="P8" s="321" t="n">
        <f aca="false">$P$6</f>
        <v>0.833333333333333</v>
      </c>
      <c r="R8" s="319" t="str">
        <f aca="false">IF(F8="","",IF(F8&lt;N8,N8,IF(F8&gt;=P8,"",F8)))</f>
        <v/>
      </c>
      <c r="S8" s="314" t="s">
        <v>48</v>
      </c>
      <c r="T8" s="319" t="str">
        <f aca="false">IF(H8="","",IF(H8&gt;F8,IF(H8&lt;P8,H8,P8),P8))</f>
        <v/>
      </c>
      <c r="U8" s="431" t="s">
        <v>49</v>
      </c>
      <c r="V8" s="161" t="n">
        <v>0</v>
      </c>
      <c r="W8" s="155" t="s">
        <v>4</v>
      </c>
      <c r="X8" s="318" t="str">
        <f aca="false">IF(R8="","",IF((T8+IF(R8&gt;T8,1,0)-R8-V8)*24=0,"",(T8+IF(R8&gt;T8,1,0)-R8-V8)*24))</f>
        <v/>
      </c>
      <c r="Z8" s="318" t="str">
        <f aca="false">IF(X8="",L8,IF(OR(L8-X8=0,L8-X8&lt;0),"-",L8-X8))</f>
        <v/>
      </c>
      <c r="AB8" s="165"/>
    </row>
    <row r="9" customFormat="false" ht="26.25" hidden="false" customHeight="false" outlineLevel="0" collapsed="false">
      <c r="B9" s="158" t="n">
        <v>4</v>
      </c>
      <c r="C9" s="159" t="s">
        <v>52</v>
      </c>
      <c r="D9" s="430" t="str">
        <f aca="false">C9</f>
        <v>d</v>
      </c>
      <c r="E9" s="158" t="s">
        <v>47</v>
      </c>
      <c r="F9" s="161"/>
      <c r="G9" s="158" t="s">
        <v>48</v>
      </c>
      <c r="H9" s="161"/>
      <c r="I9" s="162" t="s">
        <v>49</v>
      </c>
      <c r="J9" s="161" t="n">
        <v>0</v>
      </c>
      <c r="K9" s="163" t="s">
        <v>4</v>
      </c>
      <c r="L9" s="318" t="str">
        <f aca="false">IF(OR(F9="",H9=""),"",(H9+IF(F9&gt;H9,1,0)-F9-J9)*24)</f>
        <v/>
      </c>
      <c r="N9" s="321" t="n">
        <f aca="false">$N$6</f>
        <v>0.291666666666667</v>
      </c>
      <c r="O9" s="314" t="s">
        <v>48</v>
      </c>
      <c r="P9" s="321" t="n">
        <f aca="false">$P$6</f>
        <v>0.833333333333333</v>
      </c>
      <c r="R9" s="319" t="str">
        <f aca="false">IF(F9="","",IF(F9&lt;N9,N9,IF(F9&gt;=P9,"",F9)))</f>
        <v/>
      </c>
      <c r="S9" s="314" t="s">
        <v>48</v>
      </c>
      <c r="T9" s="319" t="str">
        <f aca="false">IF(H9="","",IF(H9&gt;F9,IF(H9&lt;P9,H9,P9),P9))</f>
        <v/>
      </c>
      <c r="U9" s="431" t="s">
        <v>49</v>
      </c>
      <c r="V9" s="161" t="n">
        <v>0</v>
      </c>
      <c r="W9" s="155" t="s">
        <v>4</v>
      </c>
      <c r="X9" s="318" t="str">
        <f aca="false">IF(R9="","",IF((T9+IF(R9&gt;T9,1,0)-R9-V9)*24=0,"",(T9+IF(R9&gt;T9,1,0)-R9-V9)*24))</f>
        <v/>
      </c>
      <c r="Z9" s="318" t="str">
        <f aca="false">IF(X9="",L9,IF(OR(L9-X9=0,L9-X9&lt;0),"-",L9-X9))</f>
        <v/>
      </c>
      <c r="AB9" s="165"/>
    </row>
    <row r="10" customFormat="false" ht="26.25" hidden="false" customHeight="false" outlineLevel="0" collapsed="false">
      <c r="B10" s="158" t="n">
        <v>5</v>
      </c>
      <c r="C10" s="159" t="s">
        <v>53</v>
      </c>
      <c r="D10" s="430" t="str">
        <f aca="false">C10</f>
        <v>e</v>
      </c>
      <c r="E10" s="158" t="s">
        <v>47</v>
      </c>
      <c r="F10" s="161"/>
      <c r="G10" s="158" t="s">
        <v>48</v>
      </c>
      <c r="H10" s="161"/>
      <c r="I10" s="162" t="s">
        <v>49</v>
      </c>
      <c r="J10" s="161" t="n">
        <v>0</v>
      </c>
      <c r="K10" s="163" t="s">
        <v>4</v>
      </c>
      <c r="L10" s="318" t="str">
        <f aca="false">IF(OR(F10="",H10=""),"",(H10+IF(F10&gt;H10,1,0)-F10-J10)*24)</f>
        <v/>
      </c>
      <c r="N10" s="321" t="n">
        <f aca="false">$N$6</f>
        <v>0.291666666666667</v>
      </c>
      <c r="O10" s="314" t="s">
        <v>48</v>
      </c>
      <c r="P10" s="321" t="n">
        <f aca="false">$P$6</f>
        <v>0.833333333333333</v>
      </c>
      <c r="R10" s="319" t="str">
        <f aca="false">IF(F10="","",IF(F10&lt;N10,N10,IF(F10&gt;=P10,"",F10)))</f>
        <v/>
      </c>
      <c r="S10" s="314" t="s">
        <v>48</v>
      </c>
      <c r="T10" s="319" t="str">
        <f aca="false">IF(H10="","",IF(H10&gt;F10,IF(H10&lt;P10,H10,P10),P10))</f>
        <v/>
      </c>
      <c r="U10" s="431" t="s">
        <v>49</v>
      </c>
      <c r="V10" s="161" t="n">
        <v>0</v>
      </c>
      <c r="W10" s="155" t="s">
        <v>4</v>
      </c>
      <c r="X10" s="318" t="str">
        <f aca="false">IF(R10="","",IF((T10+IF(R10&gt;T10,1,0)-R10-V10)*24=0,"",(T10+IF(R10&gt;T10,1,0)-R10-V10)*24))</f>
        <v/>
      </c>
      <c r="Z10" s="318" t="str">
        <f aca="false">IF(X10="",L10,IF(OR(L10-X10=0,L10-X10&lt;0),"-",L10-X10))</f>
        <v/>
      </c>
      <c r="AB10" s="165"/>
    </row>
    <row r="11" customFormat="false" ht="26.25" hidden="false" customHeight="false" outlineLevel="0" collapsed="false">
      <c r="B11" s="158" t="n">
        <v>6</v>
      </c>
      <c r="C11" s="159" t="s">
        <v>54</v>
      </c>
      <c r="D11" s="430" t="str">
        <f aca="false">C11</f>
        <v>f</v>
      </c>
      <c r="E11" s="158" t="s">
        <v>47</v>
      </c>
      <c r="F11" s="161"/>
      <c r="G11" s="158" t="s">
        <v>48</v>
      </c>
      <c r="H11" s="161"/>
      <c r="I11" s="162" t="s">
        <v>49</v>
      </c>
      <c r="J11" s="161" t="n">
        <v>0</v>
      </c>
      <c r="K11" s="163" t="s">
        <v>4</v>
      </c>
      <c r="L11" s="318" t="str">
        <f aca="false">IF(OR(F11="",H11=""),"",(H11+IF(F11&gt;H11,1,0)-F11-J11)*24)</f>
        <v/>
      </c>
      <c r="N11" s="321" t="n">
        <f aca="false">$N$6</f>
        <v>0.291666666666667</v>
      </c>
      <c r="O11" s="314" t="s">
        <v>48</v>
      </c>
      <c r="P11" s="321" t="n">
        <f aca="false">$P$6</f>
        <v>0.833333333333333</v>
      </c>
      <c r="R11" s="319" t="str">
        <f aca="false">IF(F11="","",IF(F11&lt;N11,N11,IF(F11&gt;=P11,"",F11)))</f>
        <v/>
      </c>
      <c r="S11" s="314" t="s">
        <v>48</v>
      </c>
      <c r="T11" s="319" t="str">
        <f aca="false">IF(H11="","",IF(H11&gt;F11,IF(H11&lt;P11,H11,P11),P11))</f>
        <v/>
      </c>
      <c r="U11" s="431" t="s">
        <v>49</v>
      </c>
      <c r="V11" s="161" t="n">
        <v>0</v>
      </c>
      <c r="W11" s="155" t="s">
        <v>4</v>
      </c>
      <c r="X11" s="318" t="str">
        <f aca="false">IF(R11="","",IF((T11+IF(R11&gt;T11,1,0)-R11-V11)*24=0,"",(T11+IF(R11&gt;T11,1,0)-R11-V11)*24))</f>
        <v/>
      </c>
      <c r="Z11" s="318" t="str">
        <f aca="false">IF(X11="",L11,IF(OR(L11-X11=0,L11-X11&lt;0),"-",L11-X11))</f>
        <v/>
      </c>
      <c r="AB11" s="165"/>
    </row>
    <row r="12" customFormat="false" ht="26.25" hidden="false" customHeight="false" outlineLevel="0" collapsed="false">
      <c r="B12" s="158" t="n">
        <v>7</v>
      </c>
      <c r="C12" s="159" t="s">
        <v>55</v>
      </c>
      <c r="D12" s="430" t="str">
        <f aca="false">C12</f>
        <v>g</v>
      </c>
      <c r="E12" s="158" t="s">
        <v>47</v>
      </c>
      <c r="F12" s="161"/>
      <c r="G12" s="158" t="s">
        <v>48</v>
      </c>
      <c r="H12" s="161"/>
      <c r="I12" s="162" t="s">
        <v>49</v>
      </c>
      <c r="J12" s="161" t="n">
        <v>0</v>
      </c>
      <c r="K12" s="163" t="s">
        <v>4</v>
      </c>
      <c r="L12" s="318" t="str">
        <f aca="false">IF(OR(F12="",H12=""),"",(H12+IF(F12&gt;H12,1,0)-F12-J12)*24)</f>
        <v/>
      </c>
      <c r="N12" s="321" t="n">
        <f aca="false">$N$6</f>
        <v>0.291666666666667</v>
      </c>
      <c r="O12" s="314" t="s">
        <v>48</v>
      </c>
      <c r="P12" s="321" t="n">
        <f aca="false">$P$6</f>
        <v>0.833333333333333</v>
      </c>
      <c r="R12" s="319" t="str">
        <f aca="false">IF(F12="","",IF(F12&lt;N12,N12,IF(F12&gt;=P12,"",F12)))</f>
        <v/>
      </c>
      <c r="S12" s="314" t="s">
        <v>48</v>
      </c>
      <c r="T12" s="319" t="str">
        <f aca="false">IF(H12="","",IF(H12&gt;F12,IF(H12&lt;P12,H12,P12),P12))</f>
        <v/>
      </c>
      <c r="U12" s="431" t="s">
        <v>49</v>
      </c>
      <c r="V12" s="161" t="n">
        <v>0</v>
      </c>
      <c r="W12" s="155" t="s">
        <v>4</v>
      </c>
      <c r="X12" s="318" t="str">
        <f aca="false">IF(R12="","",IF((T12+IF(R12&gt;T12,1,0)-R12-V12)*24=0,"",(T12+IF(R12&gt;T12,1,0)-R12-V12)*24))</f>
        <v/>
      </c>
      <c r="Z12" s="318" t="str">
        <f aca="false">IF(X12="",L12,IF(OR(L12-X12=0,L12-X12&lt;0),"-",L12-X12))</f>
        <v/>
      </c>
      <c r="AB12" s="165"/>
    </row>
    <row r="13" customFormat="false" ht="26.25" hidden="false" customHeight="false" outlineLevel="0" collapsed="false">
      <c r="B13" s="158" t="n">
        <v>8</v>
      </c>
      <c r="C13" s="159" t="s">
        <v>56</v>
      </c>
      <c r="D13" s="430" t="str">
        <f aca="false">C13</f>
        <v>h</v>
      </c>
      <c r="E13" s="158" t="s">
        <v>47</v>
      </c>
      <c r="F13" s="161"/>
      <c r="G13" s="158" t="s">
        <v>48</v>
      </c>
      <c r="H13" s="161"/>
      <c r="I13" s="162" t="s">
        <v>49</v>
      </c>
      <c r="J13" s="161" t="n">
        <v>0</v>
      </c>
      <c r="K13" s="163" t="s">
        <v>4</v>
      </c>
      <c r="L13" s="318" t="str">
        <f aca="false">IF(OR(F13="",H13=""),"",(H13+IF(F13&gt;H13,1,0)-F13-J13)*24)</f>
        <v/>
      </c>
      <c r="N13" s="321" t="n">
        <f aca="false">$N$6</f>
        <v>0.291666666666667</v>
      </c>
      <c r="O13" s="314" t="s">
        <v>48</v>
      </c>
      <c r="P13" s="321" t="n">
        <f aca="false">$P$6</f>
        <v>0.833333333333333</v>
      </c>
      <c r="R13" s="319" t="str">
        <f aca="false">IF(F13="","",IF(F13&lt;N13,N13,IF(F13&gt;=P13,"",F13)))</f>
        <v/>
      </c>
      <c r="S13" s="314" t="s">
        <v>48</v>
      </c>
      <c r="T13" s="319" t="str">
        <f aca="false">IF(H13="","",IF(H13&gt;F13,IF(H13&lt;P13,H13,P13),P13))</f>
        <v/>
      </c>
      <c r="U13" s="431" t="s">
        <v>49</v>
      </c>
      <c r="V13" s="161" t="n">
        <v>0</v>
      </c>
      <c r="W13" s="155" t="s">
        <v>4</v>
      </c>
      <c r="X13" s="318" t="str">
        <f aca="false">IF(R13="","",IF((T13+IF(R13&gt;T13,1,0)-R13-V13)*24=0,"",(T13+IF(R13&gt;T13,1,0)-R13-V13)*24))</f>
        <v/>
      </c>
      <c r="Z13" s="318" t="str">
        <f aca="false">IF(X13="",L13,IF(OR(L13-X13=0,L13-X13&lt;0),"-",L13-X13))</f>
        <v/>
      </c>
      <c r="AB13" s="165"/>
    </row>
    <row r="14" customFormat="false" ht="26.25" hidden="false" customHeight="false" outlineLevel="0" collapsed="false">
      <c r="B14" s="158" t="n">
        <v>9</v>
      </c>
      <c r="C14" s="159" t="s">
        <v>57</v>
      </c>
      <c r="D14" s="430" t="str">
        <f aca="false">C14</f>
        <v>i</v>
      </c>
      <c r="E14" s="158" t="s">
        <v>47</v>
      </c>
      <c r="F14" s="161"/>
      <c r="G14" s="158" t="s">
        <v>48</v>
      </c>
      <c r="H14" s="161"/>
      <c r="I14" s="162" t="s">
        <v>49</v>
      </c>
      <c r="J14" s="161" t="n">
        <v>0</v>
      </c>
      <c r="K14" s="163" t="s">
        <v>4</v>
      </c>
      <c r="L14" s="318" t="str">
        <f aca="false">IF(OR(F14="",H14=""),"",(H14+IF(F14&gt;H14,1,0)-F14-J14)*24)</f>
        <v/>
      </c>
      <c r="N14" s="321" t="n">
        <f aca="false">$N$6</f>
        <v>0.291666666666667</v>
      </c>
      <c r="O14" s="314" t="s">
        <v>48</v>
      </c>
      <c r="P14" s="321" t="n">
        <f aca="false">$P$6</f>
        <v>0.833333333333333</v>
      </c>
      <c r="R14" s="319" t="str">
        <f aca="false">IF(F14="","",IF(F14&lt;N14,N14,IF(F14&gt;=P14,"",F14)))</f>
        <v/>
      </c>
      <c r="S14" s="314" t="s">
        <v>48</v>
      </c>
      <c r="T14" s="319" t="str">
        <f aca="false">IF(H14="","",IF(H14&gt;F14,IF(H14&lt;P14,H14,P14),P14))</f>
        <v/>
      </c>
      <c r="U14" s="431" t="s">
        <v>49</v>
      </c>
      <c r="V14" s="161" t="n">
        <v>0</v>
      </c>
      <c r="W14" s="155" t="s">
        <v>4</v>
      </c>
      <c r="X14" s="318" t="str">
        <f aca="false">IF(R14="","",IF((T14+IF(R14&gt;T14,1,0)-R14-V14)*24=0,"",(T14+IF(R14&gt;T14,1,0)-R14-V14)*24))</f>
        <v/>
      </c>
      <c r="Z14" s="318" t="str">
        <f aca="false">IF(X14="",L14,IF(OR(L14-X14=0,L14-X14&lt;0),"-",L14-X14))</f>
        <v/>
      </c>
      <c r="AB14" s="165"/>
    </row>
    <row r="15" customFormat="false" ht="26.25" hidden="false" customHeight="false" outlineLevel="0" collapsed="false">
      <c r="B15" s="158" t="n">
        <v>10</v>
      </c>
      <c r="C15" s="159" t="s">
        <v>58</v>
      </c>
      <c r="D15" s="430" t="str">
        <f aca="false">C15</f>
        <v>j</v>
      </c>
      <c r="E15" s="158" t="s">
        <v>47</v>
      </c>
      <c r="F15" s="161"/>
      <c r="G15" s="158" t="s">
        <v>48</v>
      </c>
      <c r="H15" s="161"/>
      <c r="I15" s="162" t="s">
        <v>49</v>
      </c>
      <c r="J15" s="161" t="n">
        <v>0</v>
      </c>
      <c r="K15" s="163" t="s">
        <v>4</v>
      </c>
      <c r="L15" s="318" t="str">
        <f aca="false">IF(OR(F15="",H15=""),"",(H15+IF(F15&gt;H15,1,0)-F15-J15)*24)</f>
        <v/>
      </c>
      <c r="N15" s="321" t="n">
        <f aca="false">$N$6</f>
        <v>0.291666666666667</v>
      </c>
      <c r="O15" s="314" t="s">
        <v>48</v>
      </c>
      <c r="P15" s="321" t="n">
        <f aca="false">$P$6</f>
        <v>0.833333333333333</v>
      </c>
      <c r="R15" s="319" t="str">
        <f aca="false">IF(F15="","",IF(F15&lt;N15,N15,IF(F15&gt;=P15,"",F15)))</f>
        <v/>
      </c>
      <c r="S15" s="314" t="s">
        <v>48</v>
      </c>
      <c r="T15" s="319" t="str">
        <f aca="false">IF(H15="","",IF(H15&gt;F15,IF(H15&lt;P15,H15,P15),P15))</f>
        <v/>
      </c>
      <c r="U15" s="431" t="s">
        <v>49</v>
      </c>
      <c r="V15" s="161" t="n">
        <v>0</v>
      </c>
      <c r="W15" s="155" t="s">
        <v>4</v>
      </c>
      <c r="X15" s="318" t="str">
        <f aca="false">IF(R15="","",IF((T15+IF(R15&gt;T15,1,0)-R15-V15)*24=0,"",(T15+IF(R15&gt;T15,1,0)-R15-V15)*24))</f>
        <v/>
      </c>
      <c r="Z15" s="318" t="str">
        <f aca="false">IF(X15="",L15,IF(OR(L15-X15=0,L15-X15&lt;0),"-",L15-X15))</f>
        <v/>
      </c>
      <c r="AB15" s="165"/>
    </row>
    <row r="16" customFormat="false" ht="26.25" hidden="false" customHeight="false" outlineLevel="0" collapsed="false">
      <c r="B16" s="158" t="n">
        <v>11</v>
      </c>
      <c r="C16" s="159" t="s">
        <v>59</v>
      </c>
      <c r="D16" s="430" t="str">
        <f aca="false">C16</f>
        <v>k</v>
      </c>
      <c r="E16" s="158" t="s">
        <v>47</v>
      </c>
      <c r="F16" s="161"/>
      <c r="G16" s="158" t="s">
        <v>48</v>
      </c>
      <c r="H16" s="161"/>
      <c r="I16" s="162" t="s">
        <v>49</v>
      </c>
      <c r="J16" s="161" t="n">
        <v>0</v>
      </c>
      <c r="K16" s="163" t="s">
        <v>4</v>
      </c>
      <c r="L16" s="318" t="str">
        <f aca="false">IF(OR(F16="",H16=""),"",(H16+IF(F16&gt;H16,1,0)-F16-J16)*24)</f>
        <v/>
      </c>
      <c r="N16" s="321" t="n">
        <f aca="false">$N$6</f>
        <v>0.291666666666667</v>
      </c>
      <c r="O16" s="314" t="s">
        <v>48</v>
      </c>
      <c r="P16" s="321" t="n">
        <f aca="false">$P$6</f>
        <v>0.833333333333333</v>
      </c>
      <c r="R16" s="319" t="str">
        <f aca="false">IF(F16="","",IF(F16&lt;N16,N16,IF(F16&gt;=P16,"",F16)))</f>
        <v/>
      </c>
      <c r="S16" s="314" t="s">
        <v>48</v>
      </c>
      <c r="T16" s="319" t="str">
        <f aca="false">IF(H16="","",IF(H16&gt;F16,IF(H16&lt;P16,H16,P16),P16))</f>
        <v/>
      </c>
      <c r="U16" s="431" t="s">
        <v>49</v>
      </c>
      <c r="V16" s="161" t="n">
        <v>0</v>
      </c>
      <c r="W16" s="155" t="s">
        <v>4</v>
      </c>
      <c r="X16" s="318" t="str">
        <f aca="false">IF(R16="","",IF((T16+IF(R16&gt;T16,1,0)-R16-V16)*24=0,"",(T16+IF(R16&gt;T16,1,0)-R16-V16)*24))</f>
        <v/>
      </c>
      <c r="Z16" s="318" t="str">
        <f aca="false">IF(X16="",L16,IF(OR(L16-X16=0,L16-X16&lt;0),"-",L16-X16))</f>
        <v/>
      </c>
      <c r="AB16" s="165"/>
    </row>
    <row r="17" customFormat="false" ht="26.25" hidden="false" customHeight="false" outlineLevel="0" collapsed="false">
      <c r="B17" s="158" t="n">
        <v>12</v>
      </c>
      <c r="C17" s="159" t="s">
        <v>60</v>
      </c>
      <c r="D17" s="430" t="str">
        <f aca="false">C17</f>
        <v>l</v>
      </c>
      <c r="E17" s="158" t="s">
        <v>47</v>
      </c>
      <c r="F17" s="161"/>
      <c r="G17" s="158" t="s">
        <v>48</v>
      </c>
      <c r="H17" s="161"/>
      <c r="I17" s="162" t="s">
        <v>49</v>
      </c>
      <c r="J17" s="161" t="n">
        <v>0</v>
      </c>
      <c r="K17" s="163" t="s">
        <v>4</v>
      </c>
      <c r="L17" s="318" t="str">
        <f aca="false">IF(OR(F17="",H17=""),"",(H17+IF(F17&gt;H17,1,0)-F17-J17)*24)</f>
        <v/>
      </c>
      <c r="N17" s="321" t="n">
        <f aca="false">$N$6</f>
        <v>0.291666666666667</v>
      </c>
      <c r="O17" s="314" t="s">
        <v>48</v>
      </c>
      <c r="P17" s="321" t="n">
        <f aca="false">$P$6</f>
        <v>0.833333333333333</v>
      </c>
      <c r="R17" s="319" t="str">
        <f aca="false">IF(F17="","",IF(F17&lt;N17,N17,IF(F17&gt;=P17,"",F17)))</f>
        <v/>
      </c>
      <c r="S17" s="314" t="s">
        <v>48</v>
      </c>
      <c r="T17" s="319" t="str">
        <f aca="false">IF(H17="","",IF(H17&gt;F17,IF(H17&lt;P17,H17,P17),P17))</f>
        <v/>
      </c>
      <c r="U17" s="431" t="s">
        <v>49</v>
      </c>
      <c r="V17" s="161" t="n">
        <v>0</v>
      </c>
      <c r="W17" s="155" t="s">
        <v>4</v>
      </c>
      <c r="X17" s="318" t="str">
        <f aca="false">IF(R17="","",IF((T17+IF(R17&gt;T17,1,0)-R17-V17)*24=0,"",(T17+IF(R17&gt;T17,1,0)-R17-V17)*24))</f>
        <v/>
      </c>
      <c r="Z17" s="318" t="str">
        <f aca="false">IF(X17="",L17,IF(OR(L17-X17=0,L17-X17&lt;0),"-",L17-X17))</f>
        <v/>
      </c>
      <c r="AB17" s="165"/>
    </row>
    <row r="18" customFormat="false" ht="26.25" hidden="false" customHeight="false" outlineLevel="0" collapsed="false">
      <c r="B18" s="158" t="n">
        <v>13</v>
      </c>
      <c r="C18" s="159" t="s">
        <v>61</v>
      </c>
      <c r="D18" s="430" t="str">
        <f aca="false">C18</f>
        <v>m</v>
      </c>
      <c r="E18" s="158" t="s">
        <v>47</v>
      </c>
      <c r="F18" s="161"/>
      <c r="G18" s="158" t="s">
        <v>48</v>
      </c>
      <c r="H18" s="161"/>
      <c r="I18" s="162" t="s">
        <v>49</v>
      </c>
      <c r="J18" s="161" t="n">
        <v>0</v>
      </c>
      <c r="K18" s="163" t="s">
        <v>4</v>
      </c>
      <c r="L18" s="318" t="str">
        <f aca="false">IF(OR(F18="",H18=""),"",(H18+IF(F18&gt;H18,1,0)-F18-J18)*24)</f>
        <v/>
      </c>
      <c r="N18" s="321" t="n">
        <f aca="false">$N$6</f>
        <v>0.291666666666667</v>
      </c>
      <c r="O18" s="314" t="s">
        <v>48</v>
      </c>
      <c r="P18" s="321" t="n">
        <f aca="false">$P$6</f>
        <v>0.833333333333333</v>
      </c>
      <c r="R18" s="319" t="str">
        <f aca="false">IF(F18="","",IF(F18&lt;N18,N18,IF(F18&gt;=P18,"",F18)))</f>
        <v/>
      </c>
      <c r="S18" s="314" t="s">
        <v>48</v>
      </c>
      <c r="T18" s="319" t="str">
        <f aca="false">IF(H18="","",IF(H18&gt;F18,IF(H18&lt;P18,H18,P18),P18))</f>
        <v/>
      </c>
      <c r="U18" s="431" t="s">
        <v>49</v>
      </c>
      <c r="V18" s="161" t="n">
        <v>0</v>
      </c>
      <c r="W18" s="155" t="s">
        <v>4</v>
      </c>
      <c r="X18" s="318" t="str">
        <f aca="false">IF(R18="","",IF((T18+IF(R18&gt;T18,1,0)-R18-V18)*24=0,"",(T18+IF(R18&gt;T18,1,0)-R18-V18)*24))</f>
        <v/>
      </c>
      <c r="Z18" s="318" t="str">
        <f aca="false">IF(X18="",L18,IF(OR(L18-X18=0,L18-X18&lt;0),"-",L18-X18))</f>
        <v/>
      </c>
      <c r="AB18" s="165"/>
    </row>
    <row r="19" customFormat="false" ht="26.25" hidden="false" customHeight="false" outlineLevel="0" collapsed="false">
      <c r="B19" s="158" t="n">
        <v>14</v>
      </c>
      <c r="C19" s="159" t="s">
        <v>62</v>
      </c>
      <c r="D19" s="430" t="str">
        <f aca="false">C19</f>
        <v>n</v>
      </c>
      <c r="E19" s="158" t="s">
        <v>47</v>
      </c>
      <c r="F19" s="161"/>
      <c r="G19" s="158" t="s">
        <v>48</v>
      </c>
      <c r="H19" s="161"/>
      <c r="I19" s="162" t="s">
        <v>49</v>
      </c>
      <c r="J19" s="161" t="n">
        <v>0</v>
      </c>
      <c r="K19" s="163" t="s">
        <v>4</v>
      </c>
      <c r="L19" s="318" t="str">
        <f aca="false">IF(OR(F19="",H19=""),"",(H19+IF(F19&gt;H19,1,0)-F19-J19)*24)</f>
        <v/>
      </c>
      <c r="N19" s="321" t="n">
        <f aca="false">$N$6</f>
        <v>0.291666666666667</v>
      </c>
      <c r="O19" s="314" t="s">
        <v>48</v>
      </c>
      <c r="P19" s="321" t="n">
        <f aca="false">$P$6</f>
        <v>0.833333333333333</v>
      </c>
      <c r="R19" s="319" t="str">
        <f aca="false">IF(F19="","",IF(F19&lt;N19,N19,IF(F19&gt;=P19,"",F19)))</f>
        <v/>
      </c>
      <c r="S19" s="314" t="s">
        <v>48</v>
      </c>
      <c r="T19" s="319" t="str">
        <f aca="false">IF(H19="","",IF(H19&gt;F19,IF(H19&lt;P19,H19,P19),P19))</f>
        <v/>
      </c>
      <c r="U19" s="431" t="s">
        <v>49</v>
      </c>
      <c r="V19" s="161" t="n">
        <v>0</v>
      </c>
      <c r="W19" s="155" t="s">
        <v>4</v>
      </c>
      <c r="X19" s="318" t="str">
        <f aca="false">IF(R19="","",IF((T19+IF(R19&gt;T19,1,0)-R19-V19)*24=0,"",(T19+IF(R19&gt;T19,1,0)-R19-V19)*24))</f>
        <v/>
      </c>
      <c r="Z19" s="318" t="str">
        <f aca="false">IF(X19="",L19,IF(OR(L19-X19=0,L19-X19&lt;0),"-",L19-X19))</f>
        <v/>
      </c>
      <c r="AB19" s="165"/>
    </row>
    <row r="20" customFormat="false" ht="26.25" hidden="false" customHeight="false" outlineLevel="0" collapsed="false">
      <c r="B20" s="158" t="n">
        <v>15</v>
      </c>
      <c r="C20" s="159" t="s">
        <v>63</v>
      </c>
      <c r="D20" s="430" t="str">
        <f aca="false">C20</f>
        <v>o</v>
      </c>
      <c r="E20" s="158" t="s">
        <v>47</v>
      </c>
      <c r="F20" s="161"/>
      <c r="G20" s="158" t="s">
        <v>48</v>
      </c>
      <c r="H20" s="161"/>
      <c r="I20" s="162" t="s">
        <v>49</v>
      </c>
      <c r="J20" s="161" t="n">
        <v>0</v>
      </c>
      <c r="K20" s="163" t="s">
        <v>4</v>
      </c>
      <c r="L20" s="318" t="str">
        <f aca="false">IF(OR(F20="",H20=""),"",(H20+IF(F20&gt;H20,1,0)-F20-J20)*24)</f>
        <v/>
      </c>
      <c r="N20" s="321" t="n">
        <f aca="false">$N$6</f>
        <v>0.291666666666667</v>
      </c>
      <c r="O20" s="314" t="s">
        <v>48</v>
      </c>
      <c r="P20" s="321" t="n">
        <f aca="false">$P$6</f>
        <v>0.833333333333333</v>
      </c>
      <c r="R20" s="319" t="str">
        <f aca="false">IF(F20="","",IF(F20&lt;N20,N20,IF(F20&gt;=P20,"",F20)))</f>
        <v/>
      </c>
      <c r="S20" s="314" t="s">
        <v>48</v>
      </c>
      <c r="T20" s="319" t="str">
        <f aca="false">IF(H20="","",IF(H20&gt;F20,IF(H20&lt;P20,H20,P20),P20))</f>
        <v/>
      </c>
      <c r="U20" s="431" t="s">
        <v>49</v>
      </c>
      <c r="V20" s="161" t="n">
        <v>0</v>
      </c>
      <c r="W20" s="155" t="s">
        <v>4</v>
      </c>
      <c r="X20" s="318" t="str">
        <f aca="false">IF(R20="","",IF((T20+IF(R20&gt;T20,1,0)-R20-V20)*24=0,"",(T20+IF(R20&gt;T20,1,0)-R20-V20)*24))</f>
        <v/>
      </c>
      <c r="Z20" s="318" t="str">
        <f aca="false">IF(X20="",L20,IF(OR(L20-X20=0,L20-X20&lt;0),"-",L20-X20))</f>
        <v/>
      </c>
      <c r="AB20" s="165"/>
    </row>
    <row r="21" customFormat="false" ht="26.25" hidden="false" customHeight="false" outlineLevel="0" collapsed="false">
      <c r="B21" s="158" t="n">
        <v>16</v>
      </c>
      <c r="C21" s="159" t="s">
        <v>64</v>
      </c>
      <c r="D21" s="430" t="str">
        <f aca="false">C21</f>
        <v>p</v>
      </c>
      <c r="E21" s="158" t="s">
        <v>47</v>
      </c>
      <c r="F21" s="161"/>
      <c r="G21" s="158" t="s">
        <v>48</v>
      </c>
      <c r="H21" s="161"/>
      <c r="I21" s="162" t="s">
        <v>49</v>
      </c>
      <c r="J21" s="161" t="n">
        <v>0</v>
      </c>
      <c r="K21" s="163" t="s">
        <v>4</v>
      </c>
      <c r="L21" s="318" t="str">
        <f aca="false">IF(OR(F21="",H21=""),"",(H21+IF(F21&gt;H21,1,0)-F21-J21)*24)</f>
        <v/>
      </c>
      <c r="N21" s="321" t="n">
        <f aca="false">$N$6</f>
        <v>0.291666666666667</v>
      </c>
      <c r="O21" s="314" t="s">
        <v>48</v>
      </c>
      <c r="P21" s="321" t="n">
        <f aca="false">$P$6</f>
        <v>0.833333333333333</v>
      </c>
      <c r="R21" s="319" t="str">
        <f aca="false">IF(F21="","",IF(F21&lt;N21,N21,IF(F21&gt;=P21,"",F21)))</f>
        <v/>
      </c>
      <c r="S21" s="314" t="s">
        <v>48</v>
      </c>
      <c r="T21" s="319" t="str">
        <f aca="false">IF(H21="","",IF(H21&gt;F21,IF(H21&lt;P21,H21,P21),P21))</f>
        <v/>
      </c>
      <c r="U21" s="431" t="s">
        <v>49</v>
      </c>
      <c r="V21" s="161" t="n">
        <v>0</v>
      </c>
      <c r="W21" s="155" t="s">
        <v>4</v>
      </c>
      <c r="X21" s="318" t="str">
        <f aca="false">IF(R21="","",IF((T21+IF(R21&gt;T21,1,0)-R21-V21)*24=0,"",(T21+IF(R21&gt;T21,1,0)-R21-V21)*24))</f>
        <v/>
      </c>
      <c r="Z21" s="318" t="str">
        <f aca="false">IF(X21="",L21,IF(OR(L21-X21=0,L21-X21&lt;0),"-",L21-X21))</f>
        <v/>
      </c>
      <c r="AB21" s="165"/>
    </row>
    <row r="22" customFormat="false" ht="26.25" hidden="false" customHeight="false" outlineLevel="0" collapsed="false">
      <c r="B22" s="158" t="n">
        <v>17</v>
      </c>
      <c r="C22" s="159" t="s">
        <v>65</v>
      </c>
      <c r="D22" s="430" t="str">
        <f aca="false">C22</f>
        <v>q</v>
      </c>
      <c r="E22" s="158" t="s">
        <v>47</v>
      </c>
      <c r="F22" s="161"/>
      <c r="G22" s="158" t="s">
        <v>48</v>
      </c>
      <c r="H22" s="161"/>
      <c r="I22" s="162" t="s">
        <v>49</v>
      </c>
      <c r="J22" s="161" t="n">
        <v>0</v>
      </c>
      <c r="K22" s="163" t="s">
        <v>4</v>
      </c>
      <c r="L22" s="318" t="str">
        <f aca="false">IF(OR(F22="",H22=""),"",(H22+IF(F22&gt;H22,1,0)-F22-J22)*24)</f>
        <v/>
      </c>
      <c r="N22" s="321" t="n">
        <f aca="false">$N$6</f>
        <v>0.291666666666667</v>
      </c>
      <c r="O22" s="314" t="s">
        <v>48</v>
      </c>
      <c r="P22" s="321" t="n">
        <f aca="false">$P$6</f>
        <v>0.833333333333333</v>
      </c>
      <c r="R22" s="319" t="str">
        <f aca="false">IF(F22="","",IF(F22&lt;N22,N22,IF(F22&gt;=P22,"",F22)))</f>
        <v/>
      </c>
      <c r="S22" s="314" t="s">
        <v>48</v>
      </c>
      <c r="T22" s="319" t="str">
        <f aca="false">IF(H22="","",IF(H22&gt;F22,IF(H22&lt;P22,H22,P22),P22))</f>
        <v/>
      </c>
      <c r="U22" s="431" t="s">
        <v>49</v>
      </c>
      <c r="V22" s="161" t="n">
        <v>0</v>
      </c>
      <c r="W22" s="155" t="s">
        <v>4</v>
      </c>
      <c r="X22" s="318" t="str">
        <f aca="false">IF(R22="","",IF((T22+IF(R22&gt;T22,1,0)-R22-V22)*24=0,"",(T22+IF(R22&gt;T22,1,0)-R22-V22)*24))</f>
        <v/>
      </c>
      <c r="Z22" s="318" t="str">
        <f aca="false">IF(X22="",L22,IF(OR(L22-X22=0,L22-X22&lt;0),"-",L22-X22))</f>
        <v/>
      </c>
      <c r="AB22" s="165"/>
    </row>
    <row r="23" customFormat="false" ht="26.25" hidden="false" customHeight="false" outlineLevel="0" collapsed="false">
      <c r="B23" s="158" t="n">
        <v>18</v>
      </c>
      <c r="C23" s="159" t="s">
        <v>66</v>
      </c>
      <c r="D23" s="430" t="str">
        <f aca="false">C23</f>
        <v>r</v>
      </c>
      <c r="E23" s="158" t="s">
        <v>47</v>
      </c>
      <c r="F23" s="166"/>
      <c r="G23" s="158" t="s">
        <v>48</v>
      </c>
      <c r="H23" s="166"/>
      <c r="I23" s="162" t="s">
        <v>49</v>
      </c>
      <c r="J23" s="166"/>
      <c r="K23" s="163" t="s">
        <v>4</v>
      </c>
      <c r="L23" s="159" t="n">
        <v>1</v>
      </c>
      <c r="N23" s="432"/>
      <c r="O23" s="158" t="s">
        <v>48</v>
      </c>
      <c r="P23" s="432"/>
      <c r="Q23" s="163"/>
      <c r="R23" s="432"/>
      <c r="S23" s="158" t="s">
        <v>48</v>
      </c>
      <c r="T23" s="432"/>
      <c r="U23" s="162" t="s">
        <v>49</v>
      </c>
      <c r="V23" s="166"/>
      <c r="W23" s="163" t="s">
        <v>4</v>
      </c>
      <c r="X23" s="159" t="n">
        <v>1</v>
      </c>
      <c r="Y23" s="163"/>
      <c r="Z23" s="159" t="s">
        <v>82</v>
      </c>
      <c r="AB23" s="165"/>
    </row>
    <row r="24" customFormat="false" ht="26.25" hidden="false" customHeight="false" outlineLevel="0" collapsed="false">
      <c r="B24" s="158" t="n">
        <v>19</v>
      </c>
      <c r="C24" s="159" t="s">
        <v>67</v>
      </c>
      <c r="D24" s="430" t="str">
        <f aca="false">C24</f>
        <v>s</v>
      </c>
      <c r="E24" s="158" t="s">
        <v>47</v>
      </c>
      <c r="F24" s="166"/>
      <c r="G24" s="158" t="s">
        <v>48</v>
      </c>
      <c r="H24" s="166"/>
      <c r="I24" s="162" t="s">
        <v>49</v>
      </c>
      <c r="J24" s="166"/>
      <c r="K24" s="163" t="s">
        <v>4</v>
      </c>
      <c r="L24" s="159" t="n">
        <v>2</v>
      </c>
      <c r="N24" s="432"/>
      <c r="O24" s="158" t="s">
        <v>48</v>
      </c>
      <c r="P24" s="432"/>
      <c r="Q24" s="163"/>
      <c r="R24" s="432"/>
      <c r="S24" s="158" t="s">
        <v>48</v>
      </c>
      <c r="T24" s="432"/>
      <c r="U24" s="162" t="s">
        <v>49</v>
      </c>
      <c r="V24" s="166"/>
      <c r="W24" s="163" t="s">
        <v>4</v>
      </c>
      <c r="X24" s="159" t="n">
        <v>2</v>
      </c>
      <c r="Y24" s="163"/>
      <c r="Z24" s="159" t="s">
        <v>82</v>
      </c>
      <c r="AB24" s="165"/>
    </row>
    <row r="25" customFormat="false" ht="26.25" hidden="false" customHeight="false" outlineLevel="0" collapsed="false">
      <c r="B25" s="158" t="n">
        <v>20</v>
      </c>
      <c r="C25" s="159" t="s">
        <v>68</v>
      </c>
      <c r="D25" s="430" t="str">
        <f aca="false">C25</f>
        <v>t</v>
      </c>
      <c r="E25" s="158" t="s">
        <v>47</v>
      </c>
      <c r="F25" s="166"/>
      <c r="G25" s="158" t="s">
        <v>48</v>
      </c>
      <c r="H25" s="166"/>
      <c r="I25" s="162" t="s">
        <v>49</v>
      </c>
      <c r="J25" s="166"/>
      <c r="K25" s="163" t="s">
        <v>4</v>
      </c>
      <c r="L25" s="159" t="n">
        <v>3</v>
      </c>
      <c r="N25" s="432"/>
      <c r="O25" s="158" t="s">
        <v>48</v>
      </c>
      <c r="P25" s="432"/>
      <c r="Q25" s="163"/>
      <c r="R25" s="432"/>
      <c r="S25" s="158" t="s">
        <v>48</v>
      </c>
      <c r="T25" s="432"/>
      <c r="U25" s="162" t="s">
        <v>49</v>
      </c>
      <c r="V25" s="166"/>
      <c r="W25" s="163" t="s">
        <v>4</v>
      </c>
      <c r="X25" s="159" t="n">
        <v>3</v>
      </c>
      <c r="Y25" s="163"/>
      <c r="Z25" s="159" t="s">
        <v>82</v>
      </c>
      <c r="AB25" s="165"/>
    </row>
    <row r="26" customFormat="false" ht="26.25" hidden="false" customHeight="false" outlineLevel="0" collapsed="false">
      <c r="B26" s="158" t="n">
        <v>21</v>
      </c>
      <c r="C26" s="159" t="s">
        <v>69</v>
      </c>
      <c r="D26" s="430" t="str">
        <f aca="false">C26</f>
        <v>u</v>
      </c>
      <c r="E26" s="158" t="s">
        <v>47</v>
      </c>
      <c r="F26" s="166"/>
      <c r="G26" s="158" t="s">
        <v>48</v>
      </c>
      <c r="H26" s="166"/>
      <c r="I26" s="162" t="s">
        <v>49</v>
      </c>
      <c r="J26" s="166"/>
      <c r="K26" s="163" t="s">
        <v>4</v>
      </c>
      <c r="L26" s="159" t="n">
        <v>4</v>
      </c>
      <c r="N26" s="432"/>
      <c r="O26" s="158" t="s">
        <v>48</v>
      </c>
      <c r="P26" s="432"/>
      <c r="Q26" s="163"/>
      <c r="R26" s="432"/>
      <c r="S26" s="158" t="s">
        <v>48</v>
      </c>
      <c r="T26" s="432"/>
      <c r="U26" s="162" t="s">
        <v>49</v>
      </c>
      <c r="V26" s="166"/>
      <c r="W26" s="163" t="s">
        <v>4</v>
      </c>
      <c r="X26" s="159" t="n">
        <v>4</v>
      </c>
      <c r="Y26" s="163"/>
      <c r="Z26" s="159" t="s">
        <v>82</v>
      </c>
      <c r="AB26" s="165"/>
    </row>
    <row r="27" customFormat="false" ht="26.25" hidden="false" customHeight="false" outlineLevel="0" collapsed="false">
      <c r="B27" s="158" t="n">
        <v>22</v>
      </c>
      <c r="C27" s="159" t="s">
        <v>70</v>
      </c>
      <c r="D27" s="430" t="str">
        <f aca="false">C27</f>
        <v>v</v>
      </c>
      <c r="E27" s="158" t="s">
        <v>47</v>
      </c>
      <c r="F27" s="166"/>
      <c r="G27" s="158" t="s">
        <v>48</v>
      </c>
      <c r="H27" s="166"/>
      <c r="I27" s="162" t="s">
        <v>49</v>
      </c>
      <c r="J27" s="166"/>
      <c r="K27" s="163" t="s">
        <v>4</v>
      </c>
      <c r="L27" s="159" t="n">
        <v>5</v>
      </c>
      <c r="N27" s="432"/>
      <c r="O27" s="158" t="s">
        <v>48</v>
      </c>
      <c r="P27" s="432"/>
      <c r="Q27" s="163"/>
      <c r="R27" s="432"/>
      <c r="S27" s="158" t="s">
        <v>48</v>
      </c>
      <c r="T27" s="432"/>
      <c r="U27" s="162" t="s">
        <v>49</v>
      </c>
      <c r="V27" s="166"/>
      <c r="W27" s="163" t="s">
        <v>4</v>
      </c>
      <c r="X27" s="159" t="n">
        <v>5</v>
      </c>
      <c r="Y27" s="163"/>
      <c r="Z27" s="159" t="s">
        <v>82</v>
      </c>
      <c r="AB27" s="165"/>
    </row>
    <row r="28" customFormat="false" ht="26.25" hidden="false" customHeight="false" outlineLevel="0" collapsed="false">
      <c r="B28" s="158" t="n">
        <v>23</v>
      </c>
      <c r="C28" s="159" t="s">
        <v>71</v>
      </c>
      <c r="D28" s="430" t="str">
        <f aca="false">C28</f>
        <v>w</v>
      </c>
      <c r="E28" s="158" t="s">
        <v>47</v>
      </c>
      <c r="F28" s="166"/>
      <c r="G28" s="158" t="s">
        <v>48</v>
      </c>
      <c r="H28" s="166"/>
      <c r="I28" s="162" t="s">
        <v>49</v>
      </c>
      <c r="J28" s="166"/>
      <c r="K28" s="163" t="s">
        <v>4</v>
      </c>
      <c r="L28" s="159" t="n">
        <v>6</v>
      </c>
      <c r="N28" s="432"/>
      <c r="O28" s="158" t="s">
        <v>48</v>
      </c>
      <c r="P28" s="432"/>
      <c r="Q28" s="163"/>
      <c r="R28" s="432"/>
      <c r="S28" s="158" t="s">
        <v>48</v>
      </c>
      <c r="T28" s="432"/>
      <c r="U28" s="162" t="s">
        <v>49</v>
      </c>
      <c r="V28" s="166"/>
      <c r="W28" s="163" t="s">
        <v>4</v>
      </c>
      <c r="X28" s="159" t="n">
        <v>6</v>
      </c>
      <c r="Y28" s="163"/>
      <c r="Z28" s="159" t="s">
        <v>82</v>
      </c>
      <c r="AB28" s="165"/>
    </row>
    <row r="29" customFormat="false" ht="26.25" hidden="false" customHeight="false" outlineLevel="0" collapsed="false">
      <c r="B29" s="158" t="n">
        <v>24</v>
      </c>
      <c r="C29" s="159" t="s">
        <v>72</v>
      </c>
      <c r="D29" s="430" t="str">
        <f aca="false">C29</f>
        <v>x</v>
      </c>
      <c r="E29" s="158" t="s">
        <v>47</v>
      </c>
      <c r="F29" s="166"/>
      <c r="G29" s="158" t="s">
        <v>48</v>
      </c>
      <c r="H29" s="166"/>
      <c r="I29" s="162" t="s">
        <v>49</v>
      </c>
      <c r="J29" s="166"/>
      <c r="K29" s="163" t="s">
        <v>4</v>
      </c>
      <c r="L29" s="159" t="n">
        <v>7</v>
      </c>
      <c r="N29" s="432"/>
      <c r="O29" s="158" t="s">
        <v>48</v>
      </c>
      <c r="P29" s="432"/>
      <c r="Q29" s="163"/>
      <c r="R29" s="432"/>
      <c r="S29" s="158" t="s">
        <v>48</v>
      </c>
      <c r="T29" s="432"/>
      <c r="U29" s="162" t="s">
        <v>49</v>
      </c>
      <c r="V29" s="166"/>
      <c r="W29" s="163" t="s">
        <v>4</v>
      </c>
      <c r="X29" s="159" t="n">
        <v>7</v>
      </c>
      <c r="Y29" s="163"/>
      <c r="Z29" s="159" t="s">
        <v>82</v>
      </c>
      <c r="AB29" s="165"/>
    </row>
    <row r="30" customFormat="false" ht="26.25" hidden="false" customHeight="false" outlineLevel="0" collapsed="false">
      <c r="B30" s="158" t="n">
        <v>25</v>
      </c>
      <c r="C30" s="159" t="s">
        <v>73</v>
      </c>
      <c r="D30" s="430" t="str">
        <f aca="false">C30</f>
        <v>y</v>
      </c>
      <c r="E30" s="158" t="s">
        <v>47</v>
      </c>
      <c r="F30" s="166"/>
      <c r="G30" s="158" t="s">
        <v>48</v>
      </c>
      <c r="H30" s="166"/>
      <c r="I30" s="162" t="s">
        <v>49</v>
      </c>
      <c r="J30" s="166"/>
      <c r="K30" s="163" t="s">
        <v>4</v>
      </c>
      <c r="L30" s="159" t="n">
        <v>8</v>
      </c>
      <c r="N30" s="432"/>
      <c r="O30" s="158" t="s">
        <v>48</v>
      </c>
      <c r="P30" s="432"/>
      <c r="Q30" s="163"/>
      <c r="R30" s="432"/>
      <c r="S30" s="158" t="s">
        <v>48</v>
      </c>
      <c r="T30" s="432"/>
      <c r="U30" s="162" t="s">
        <v>49</v>
      </c>
      <c r="V30" s="166"/>
      <c r="W30" s="163" t="s">
        <v>4</v>
      </c>
      <c r="X30" s="159" t="n">
        <v>8</v>
      </c>
      <c r="Y30" s="163"/>
      <c r="Z30" s="159" t="s">
        <v>82</v>
      </c>
      <c r="AB30" s="165"/>
    </row>
    <row r="31" customFormat="false" ht="26.25" hidden="false" customHeight="false" outlineLevel="0" collapsed="false">
      <c r="B31" s="158" t="n">
        <v>26</v>
      </c>
      <c r="C31" s="159" t="s">
        <v>74</v>
      </c>
      <c r="D31" s="430" t="str">
        <f aca="false">C31</f>
        <v>z</v>
      </c>
      <c r="E31" s="158" t="s">
        <v>47</v>
      </c>
      <c r="F31" s="166"/>
      <c r="G31" s="158" t="s">
        <v>48</v>
      </c>
      <c r="H31" s="166"/>
      <c r="I31" s="162" t="s">
        <v>49</v>
      </c>
      <c r="J31" s="166"/>
      <c r="K31" s="163" t="s">
        <v>4</v>
      </c>
      <c r="L31" s="159" t="n">
        <v>1</v>
      </c>
      <c r="N31" s="432"/>
      <c r="O31" s="158" t="s">
        <v>48</v>
      </c>
      <c r="P31" s="432"/>
      <c r="Q31" s="163"/>
      <c r="R31" s="432"/>
      <c r="S31" s="158" t="s">
        <v>48</v>
      </c>
      <c r="T31" s="432"/>
      <c r="U31" s="162" t="s">
        <v>49</v>
      </c>
      <c r="V31" s="166"/>
      <c r="W31" s="163" t="s">
        <v>4</v>
      </c>
      <c r="X31" s="159" t="s">
        <v>82</v>
      </c>
      <c r="Y31" s="163"/>
      <c r="Z31" s="159" t="n">
        <v>1</v>
      </c>
      <c r="AB31" s="165"/>
    </row>
    <row r="32" customFormat="false" ht="26.25" hidden="false" customHeight="false" outlineLevel="0" collapsed="false">
      <c r="B32" s="158" t="n">
        <v>27</v>
      </c>
      <c r="C32" s="159" t="s">
        <v>72</v>
      </c>
      <c r="D32" s="430" t="str">
        <f aca="false">C32</f>
        <v>x</v>
      </c>
      <c r="E32" s="158" t="s">
        <v>47</v>
      </c>
      <c r="F32" s="166"/>
      <c r="G32" s="158" t="s">
        <v>48</v>
      </c>
      <c r="H32" s="166"/>
      <c r="I32" s="162" t="s">
        <v>49</v>
      </c>
      <c r="J32" s="166"/>
      <c r="K32" s="163" t="s">
        <v>4</v>
      </c>
      <c r="L32" s="159" t="n">
        <v>2</v>
      </c>
      <c r="N32" s="432"/>
      <c r="O32" s="158" t="s">
        <v>48</v>
      </c>
      <c r="P32" s="432"/>
      <c r="Q32" s="163"/>
      <c r="R32" s="432"/>
      <c r="S32" s="158" t="s">
        <v>48</v>
      </c>
      <c r="T32" s="432"/>
      <c r="U32" s="162" t="s">
        <v>49</v>
      </c>
      <c r="V32" s="166"/>
      <c r="W32" s="163" t="s">
        <v>4</v>
      </c>
      <c r="X32" s="159" t="s">
        <v>82</v>
      </c>
      <c r="Y32" s="163"/>
      <c r="Z32" s="159" t="n">
        <v>2</v>
      </c>
      <c r="AB32" s="165"/>
    </row>
    <row r="33" customFormat="false" ht="26.25" hidden="false" customHeight="false" outlineLevel="0" collapsed="false">
      <c r="B33" s="158" t="n">
        <v>28</v>
      </c>
      <c r="C33" s="159" t="s">
        <v>75</v>
      </c>
      <c r="D33" s="430" t="str">
        <f aca="false">C33</f>
        <v>aa</v>
      </c>
      <c r="E33" s="158" t="s">
        <v>47</v>
      </c>
      <c r="F33" s="166"/>
      <c r="G33" s="158" t="s">
        <v>48</v>
      </c>
      <c r="H33" s="166"/>
      <c r="I33" s="162" t="s">
        <v>49</v>
      </c>
      <c r="J33" s="166"/>
      <c r="K33" s="163" t="s">
        <v>4</v>
      </c>
      <c r="L33" s="159" t="n">
        <v>3</v>
      </c>
      <c r="N33" s="432"/>
      <c r="O33" s="158" t="s">
        <v>48</v>
      </c>
      <c r="P33" s="432"/>
      <c r="Q33" s="163"/>
      <c r="R33" s="432"/>
      <c r="S33" s="158" t="s">
        <v>48</v>
      </c>
      <c r="T33" s="432"/>
      <c r="U33" s="162" t="s">
        <v>49</v>
      </c>
      <c r="V33" s="166"/>
      <c r="W33" s="163" t="s">
        <v>4</v>
      </c>
      <c r="X33" s="159" t="s">
        <v>82</v>
      </c>
      <c r="Y33" s="163"/>
      <c r="Z33" s="159" t="n">
        <v>3</v>
      </c>
      <c r="AB33" s="165"/>
    </row>
    <row r="34" customFormat="false" ht="26.25" hidden="false" customHeight="false" outlineLevel="0" collapsed="false">
      <c r="B34" s="158" t="n">
        <v>29</v>
      </c>
      <c r="C34" s="159" t="s">
        <v>76</v>
      </c>
      <c r="D34" s="430" t="str">
        <f aca="false">C34</f>
        <v>ab</v>
      </c>
      <c r="E34" s="158" t="s">
        <v>47</v>
      </c>
      <c r="F34" s="166"/>
      <c r="G34" s="158" t="s">
        <v>48</v>
      </c>
      <c r="H34" s="166"/>
      <c r="I34" s="162" t="s">
        <v>49</v>
      </c>
      <c r="J34" s="166"/>
      <c r="K34" s="163" t="s">
        <v>4</v>
      </c>
      <c r="L34" s="159" t="n">
        <v>4</v>
      </c>
      <c r="N34" s="432"/>
      <c r="O34" s="158" t="s">
        <v>48</v>
      </c>
      <c r="P34" s="432"/>
      <c r="Q34" s="163"/>
      <c r="R34" s="432"/>
      <c r="S34" s="158" t="s">
        <v>48</v>
      </c>
      <c r="T34" s="432"/>
      <c r="U34" s="162" t="s">
        <v>49</v>
      </c>
      <c r="V34" s="166"/>
      <c r="W34" s="163" t="s">
        <v>4</v>
      </c>
      <c r="X34" s="159" t="s">
        <v>82</v>
      </c>
      <c r="Y34" s="163"/>
      <c r="Z34" s="159" t="n">
        <v>4</v>
      </c>
      <c r="AB34" s="165"/>
    </row>
    <row r="35" customFormat="false" ht="26.25" hidden="false" customHeight="false" outlineLevel="0" collapsed="false">
      <c r="B35" s="158" t="n">
        <v>30</v>
      </c>
      <c r="C35" s="159" t="s">
        <v>77</v>
      </c>
      <c r="D35" s="430" t="str">
        <f aca="false">C35</f>
        <v>ac</v>
      </c>
      <c r="E35" s="158" t="s">
        <v>47</v>
      </c>
      <c r="F35" s="166"/>
      <c r="G35" s="158" t="s">
        <v>48</v>
      </c>
      <c r="H35" s="166"/>
      <c r="I35" s="162" t="s">
        <v>49</v>
      </c>
      <c r="J35" s="166"/>
      <c r="K35" s="163" t="s">
        <v>4</v>
      </c>
      <c r="L35" s="159" t="n">
        <v>5</v>
      </c>
      <c r="N35" s="432"/>
      <c r="O35" s="158" t="s">
        <v>48</v>
      </c>
      <c r="P35" s="432"/>
      <c r="Q35" s="163"/>
      <c r="R35" s="432"/>
      <c r="S35" s="158" t="s">
        <v>48</v>
      </c>
      <c r="T35" s="432"/>
      <c r="U35" s="162" t="s">
        <v>49</v>
      </c>
      <c r="V35" s="166"/>
      <c r="W35" s="163" t="s">
        <v>4</v>
      </c>
      <c r="X35" s="159" t="s">
        <v>82</v>
      </c>
      <c r="Y35" s="163"/>
      <c r="Z35" s="159" t="n">
        <v>5</v>
      </c>
      <c r="AB35" s="165"/>
    </row>
    <row r="36" customFormat="false" ht="26.25" hidden="false" customHeight="false" outlineLevel="0" collapsed="false">
      <c r="B36" s="158" t="n">
        <v>31</v>
      </c>
      <c r="C36" s="159" t="s">
        <v>78</v>
      </c>
      <c r="D36" s="430" t="str">
        <f aca="false">C36</f>
        <v>ad</v>
      </c>
      <c r="E36" s="158" t="s">
        <v>47</v>
      </c>
      <c r="F36" s="166"/>
      <c r="G36" s="158" t="s">
        <v>48</v>
      </c>
      <c r="H36" s="166"/>
      <c r="I36" s="162" t="s">
        <v>49</v>
      </c>
      <c r="J36" s="166"/>
      <c r="K36" s="163" t="s">
        <v>4</v>
      </c>
      <c r="L36" s="159" t="n">
        <v>6</v>
      </c>
      <c r="N36" s="432"/>
      <c r="O36" s="158" t="s">
        <v>48</v>
      </c>
      <c r="P36" s="432"/>
      <c r="Q36" s="163"/>
      <c r="R36" s="432"/>
      <c r="S36" s="158" t="s">
        <v>48</v>
      </c>
      <c r="T36" s="432"/>
      <c r="U36" s="162" t="s">
        <v>49</v>
      </c>
      <c r="V36" s="166"/>
      <c r="W36" s="163" t="s">
        <v>4</v>
      </c>
      <c r="X36" s="159" t="s">
        <v>82</v>
      </c>
      <c r="Y36" s="163"/>
      <c r="Z36" s="159" t="n">
        <v>6</v>
      </c>
      <c r="AB36" s="165"/>
    </row>
    <row r="37" customFormat="false" ht="26.25" hidden="false" customHeight="false" outlineLevel="0" collapsed="false">
      <c r="B37" s="158" t="n">
        <v>32</v>
      </c>
      <c r="C37" s="159" t="s">
        <v>79</v>
      </c>
      <c r="D37" s="430" t="str">
        <f aca="false">C37</f>
        <v>ae</v>
      </c>
      <c r="E37" s="158" t="s">
        <v>47</v>
      </c>
      <c r="F37" s="166"/>
      <c r="G37" s="158" t="s">
        <v>48</v>
      </c>
      <c r="H37" s="166"/>
      <c r="I37" s="162" t="s">
        <v>49</v>
      </c>
      <c r="J37" s="166"/>
      <c r="K37" s="163" t="s">
        <v>4</v>
      </c>
      <c r="L37" s="159" t="n">
        <v>7</v>
      </c>
      <c r="N37" s="432"/>
      <c r="O37" s="158" t="s">
        <v>48</v>
      </c>
      <c r="P37" s="432"/>
      <c r="Q37" s="163"/>
      <c r="R37" s="432"/>
      <c r="S37" s="158" t="s">
        <v>48</v>
      </c>
      <c r="T37" s="432"/>
      <c r="U37" s="162" t="s">
        <v>49</v>
      </c>
      <c r="V37" s="166"/>
      <c r="W37" s="163" t="s">
        <v>4</v>
      </c>
      <c r="X37" s="159" t="s">
        <v>82</v>
      </c>
      <c r="Y37" s="163"/>
      <c r="Z37" s="159" t="n">
        <v>7</v>
      </c>
      <c r="AB37" s="165"/>
    </row>
    <row r="38" customFormat="false" ht="26.25" hidden="false" customHeight="false" outlineLevel="0" collapsed="false">
      <c r="B38" s="158" t="n">
        <v>33</v>
      </c>
      <c r="C38" s="159" t="s">
        <v>80</v>
      </c>
      <c r="D38" s="430" t="str">
        <f aca="false">C38</f>
        <v>af</v>
      </c>
      <c r="E38" s="158" t="s">
        <v>47</v>
      </c>
      <c r="F38" s="166"/>
      <c r="G38" s="158" t="s">
        <v>48</v>
      </c>
      <c r="H38" s="166"/>
      <c r="I38" s="162" t="s">
        <v>49</v>
      </c>
      <c r="J38" s="166"/>
      <c r="K38" s="163" t="s">
        <v>4</v>
      </c>
      <c r="L38" s="159" t="n">
        <v>8</v>
      </c>
      <c r="N38" s="432"/>
      <c r="O38" s="158" t="s">
        <v>48</v>
      </c>
      <c r="P38" s="432"/>
      <c r="Q38" s="163"/>
      <c r="R38" s="432"/>
      <c r="S38" s="158" t="s">
        <v>48</v>
      </c>
      <c r="T38" s="432"/>
      <c r="U38" s="162" t="s">
        <v>49</v>
      </c>
      <c r="V38" s="166"/>
      <c r="W38" s="163" t="s">
        <v>4</v>
      </c>
      <c r="X38" s="159" t="s">
        <v>82</v>
      </c>
      <c r="Y38" s="163"/>
      <c r="Z38" s="159" t="n">
        <v>8</v>
      </c>
      <c r="AB38" s="165"/>
    </row>
    <row r="39" customFormat="false" ht="26.25" hidden="false" customHeight="false" outlineLevel="0" collapsed="false">
      <c r="B39" s="158" t="n">
        <v>34</v>
      </c>
      <c r="C39" s="167" t="s">
        <v>81</v>
      </c>
      <c r="D39" s="430"/>
      <c r="E39" s="158" t="s">
        <v>47</v>
      </c>
      <c r="F39" s="161"/>
      <c r="G39" s="158" t="s">
        <v>48</v>
      </c>
      <c r="H39" s="161"/>
      <c r="I39" s="162" t="s">
        <v>49</v>
      </c>
      <c r="J39" s="161" t="n">
        <v>0</v>
      </c>
      <c r="K39" s="163" t="s">
        <v>4</v>
      </c>
      <c r="L39" s="318" t="str">
        <f aca="false">IF(OR(F39="",H39=""),"",(H39+IF(F39&gt;H39,1,0)-F39-J39)*24)</f>
        <v/>
      </c>
      <c r="N39" s="321" t="n">
        <f aca="false">$N$6</f>
        <v>0.291666666666667</v>
      </c>
      <c r="O39" s="314" t="s">
        <v>48</v>
      </c>
      <c r="P39" s="321" t="n">
        <f aca="false">$P$6</f>
        <v>0.833333333333333</v>
      </c>
      <c r="R39" s="319" t="str">
        <f aca="false">IF(F39="","",IF(F39&lt;N39,N39,IF(F39&gt;=P39,"",F39)))</f>
        <v/>
      </c>
      <c r="S39" s="314" t="s">
        <v>48</v>
      </c>
      <c r="T39" s="319" t="str">
        <f aca="false">IF(H39="","",IF(H39&gt;F39,IF(H39&lt;P39,H39,P39),P39))</f>
        <v/>
      </c>
      <c r="U39" s="431" t="s">
        <v>49</v>
      </c>
      <c r="V39" s="161" t="n">
        <v>0</v>
      </c>
      <c r="W39" s="155" t="s">
        <v>4</v>
      </c>
      <c r="X39" s="318" t="str">
        <f aca="false">IF(R39="","",IF((T39+IF(R39&gt;T39,1,0)-R39-V39)*24=0,"",(T39+IF(R39&gt;T39,1,0)-R39-V39)*24))</f>
        <v/>
      </c>
      <c r="Z39" s="318" t="str">
        <f aca="false">IF(X39="",L39,IF(OR(L39-X39=0,L39-X39&lt;0),"-",L39-X39))</f>
        <v/>
      </c>
      <c r="AB39" s="165"/>
    </row>
    <row r="40" customFormat="false" ht="26.25" hidden="false" customHeight="false" outlineLevel="0" collapsed="false">
      <c r="B40" s="158"/>
      <c r="C40" s="168" t="s">
        <v>82</v>
      </c>
      <c r="D40" s="430"/>
      <c r="E40" s="158" t="s">
        <v>47</v>
      </c>
      <c r="F40" s="161"/>
      <c r="G40" s="158" t="s">
        <v>48</v>
      </c>
      <c r="H40" s="161"/>
      <c r="I40" s="162" t="s">
        <v>49</v>
      </c>
      <c r="J40" s="161" t="n">
        <v>0</v>
      </c>
      <c r="K40" s="163" t="s">
        <v>4</v>
      </c>
      <c r="L40" s="318" t="str">
        <f aca="false">IF(OR(F40="",H40=""),"",(H40+IF(F40&gt;H40,1,0)-F40-J40)*24)</f>
        <v/>
      </c>
      <c r="N40" s="321" t="n">
        <f aca="false">$N$6</f>
        <v>0.291666666666667</v>
      </c>
      <c r="O40" s="314" t="s">
        <v>48</v>
      </c>
      <c r="P40" s="321" t="n">
        <f aca="false">$P$6</f>
        <v>0.833333333333333</v>
      </c>
      <c r="R40" s="319" t="str">
        <f aca="false">IF(F40="","",IF(F40&lt;N40,N40,IF(F40&gt;=P40,"",F40)))</f>
        <v/>
      </c>
      <c r="S40" s="314" t="s">
        <v>48</v>
      </c>
      <c r="T40" s="319" t="str">
        <f aca="false">IF(H40="","",IF(H40&gt;F40,IF(H40&lt;P40,H40,P40),P40))</f>
        <v/>
      </c>
      <c r="U40" s="431" t="s">
        <v>49</v>
      </c>
      <c r="V40" s="161" t="n">
        <v>0</v>
      </c>
      <c r="W40" s="155" t="s">
        <v>4</v>
      </c>
      <c r="X40" s="318" t="str">
        <f aca="false">IF(R40="","",IF((T40+IF(R40&gt;T40,1,0)-R40-V40)*24=0,"",(T40+IF(R40&gt;T40,1,0)-R40-V40)*24))</f>
        <v/>
      </c>
      <c r="Z40" s="318" t="str">
        <f aca="false">IF(X40="",L40,IF(OR(L40-X40=0,L40-X40&lt;0),"-",L40-X40))</f>
        <v/>
      </c>
      <c r="AB40" s="165"/>
    </row>
    <row r="41" customFormat="false" ht="26.25" hidden="false" customHeight="false" outlineLevel="0" collapsed="false">
      <c r="B41" s="158"/>
      <c r="C41" s="169" t="s">
        <v>82</v>
      </c>
      <c r="D41" s="430" t="str">
        <f aca="false">C39</f>
        <v>ag</v>
      </c>
      <c r="E41" s="158" t="s">
        <v>47</v>
      </c>
      <c r="F41" s="161" t="s">
        <v>82</v>
      </c>
      <c r="G41" s="158" t="s">
        <v>48</v>
      </c>
      <c r="H41" s="161" t="s">
        <v>82</v>
      </c>
      <c r="I41" s="162" t="s">
        <v>49</v>
      </c>
      <c r="J41" s="161" t="s">
        <v>82</v>
      </c>
      <c r="K41" s="163" t="s">
        <v>4</v>
      </c>
      <c r="L41" s="318" t="str">
        <f aca="false">IF(OR(L39="",L40=""),"",L39+L40)</f>
        <v/>
      </c>
      <c r="N41" s="321" t="s">
        <v>82</v>
      </c>
      <c r="O41" s="314" t="s">
        <v>48</v>
      </c>
      <c r="P41" s="321" t="s">
        <v>82</v>
      </c>
      <c r="R41" s="319" t="str">
        <f aca="false">IF(F41="","",IF(F41&lt;N41,N41,IF(F41&gt;=P41,"",F41)))</f>
        <v/>
      </c>
      <c r="S41" s="314" t="s">
        <v>48</v>
      </c>
      <c r="T41" s="319" t="str">
        <f aca="false">IF(H41="","",IF(H41&gt;F41,IF(H41&lt;P41,H41,P41),P41))</f>
        <v>-</v>
      </c>
      <c r="U41" s="431" t="s">
        <v>49</v>
      </c>
      <c r="V41" s="161" t="s">
        <v>82</v>
      </c>
      <c r="W41" s="155" t="s">
        <v>4</v>
      </c>
      <c r="X41" s="318" t="str">
        <f aca="false">IF(OR(X39="",X40=""),"",X39+X40)</f>
        <v/>
      </c>
      <c r="Z41" s="318" t="str">
        <f aca="false">IF(X41="",L41,IF(OR(L41-X41=0,L41-X41&lt;0),"-",L41-X41))</f>
        <v/>
      </c>
      <c r="AB41" s="165" t="s">
        <v>83</v>
      </c>
    </row>
    <row r="42" customFormat="false" ht="26.25" hidden="false" customHeight="false" outlineLevel="0" collapsed="false">
      <c r="B42" s="158"/>
      <c r="C42" s="167" t="s">
        <v>84</v>
      </c>
      <c r="D42" s="430"/>
      <c r="E42" s="158" t="s">
        <v>47</v>
      </c>
      <c r="F42" s="161"/>
      <c r="G42" s="158" t="s">
        <v>48</v>
      </c>
      <c r="H42" s="161"/>
      <c r="I42" s="162" t="s">
        <v>49</v>
      </c>
      <c r="J42" s="161" t="n">
        <v>0</v>
      </c>
      <c r="K42" s="163" t="s">
        <v>4</v>
      </c>
      <c r="L42" s="318" t="str">
        <f aca="false">IF(OR(F42="",H42=""),"",(H42+IF(F42&gt;H42,1,0)-F42-J42)*24)</f>
        <v/>
      </c>
      <c r="N42" s="321" t="n">
        <f aca="false">$N$6</f>
        <v>0.291666666666667</v>
      </c>
      <c r="O42" s="314" t="s">
        <v>48</v>
      </c>
      <c r="P42" s="321" t="n">
        <f aca="false">$P$6</f>
        <v>0.833333333333333</v>
      </c>
      <c r="R42" s="319" t="str">
        <f aca="false">IF(F42="","",IF(F42&lt;N42,N42,IF(F42&gt;=P42,"",F42)))</f>
        <v/>
      </c>
      <c r="S42" s="314" t="s">
        <v>48</v>
      </c>
      <c r="T42" s="319" t="str">
        <f aca="false">IF(H42="","",IF(H42&gt;F42,IF(H42&lt;P42,H42,P42),P42))</f>
        <v/>
      </c>
      <c r="U42" s="431" t="s">
        <v>49</v>
      </c>
      <c r="V42" s="161" t="n">
        <v>0</v>
      </c>
      <c r="W42" s="155" t="s">
        <v>4</v>
      </c>
      <c r="X42" s="318" t="str">
        <f aca="false">IF(R42="","",IF((T42+IF(R42&gt;T42,1,0)-R42-V42)*24=0,"",(T42+IF(R42&gt;T42,1,0)-R42-V42)*24))</f>
        <v/>
      </c>
      <c r="Z42" s="318" t="str">
        <f aca="false">IF(X42="",L42,IF(OR(L42-X42=0,L42-X42&lt;0),"-",L42-X42))</f>
        <v/>
      </c>
      <c r="AB42" s="165"/>
    </row>
    <row r="43" customFormat="false" ht="26.25" hidden="false" customHeight="false" outlineLevel="0" collapsed="false">
      <c r="B43" s="158" t="n">
        <v>35</v>
      </c>
      <c r="C43" s="168" t="s">
        <v>82</v>
      </c>
      <c r="D43" s="430"/>
      <c r="E43" s="158" t="s">
        <v>47</v>
      </c>
      <c r="F43" s="161"/>
      <c r="G43" s="158" t="s">
        <v>48</v>
      </c>
      <c r="H43" s="161"/>
      <c r="I43" s="162" t="s">
        <v>49</v>
      </c>
      <c r="J43" s="161" t="n">
        <v>0</v>
      </c>
      <c r="K43" s="163" t="s">
        <v>4</v>
      </c>
      <c r="L43" s="318" t="str">
        <f aca="false">IF(OR(F43="",H43=""),"",(H43+IF(F43&gt;H43,1,0)-F43-J43)*24)</f>
        <v/>
      </c>
      <c r="N43" s="321" t="n">
        <f aca="false">$N$6</f>
        <v>0.291666666666667</v>
      </c>
      <c r="O43" s="314" t="s">
        <v>48</v>
      </c>
      <c r="P43" s="321" t="n">
        <f aca="false">$P$6</f>
        <v>0.833333333333333</v>
      </c>
      <c r="R43" s="319" t="str">
        <f aca="false">IF(F43="","",IF(F43&lt;N43,N43,IF(F43&gt;=P43,"",F43)))</f>
        <v/>
      </c>
      <c r="S43" s="314" t="s">
        <v>48</v>
      </c>
      <c r="T43" s="319" t="str">
        <f aca="false">IF(H43="","",IF(H43&gt;F43,IF(H43&lt;P43,H43,P43),P43))</f>
        <v/>
      </c>
      <c r="U43" s="431" t="s">
        <v>49</v>
      </c>
      <c r="V43" s="161" t="n">
        <v>0</v>
      </c>
      <c r="W43" s="155" t="s">
        <v>4</v>
      </c>
      <c r="X43" s="318" t="str">
        <f aca="false">IF(R43="","",IF((T43+IF(R43&gt;T43,1,0)-R43-V43)*24=0,"",(T43+IF(R43&gt;T43,1,0)-R43-V43)*24))</f>
        <v/>
      </c>
      <c r="Z43" s="318" t="str">
        <f aca="false">IF(X43="",L43,IF(OR(L43-X43=0,L43-X43&lt;0),"-",L43-X43))</f>
        <v/>
      </c>
      <c r="AB43" s="165"/>
    </row>
    <row r="44" customFormat="false" ht="26.25" hidden="false" customHeight="false" outlineLevel="0" collapsed="false">
      <c r="B44" s="158"/>
      <c r="C44" s="169" t="s">
        <v>82</v>
      </c>
      <c r="D44" s="430" t="str">
        <f aca="false">C42</f>
        <v>ah</v>
      </c>
      <c r="E44" s="158" t="s">
        <v>47</v>
      </c>
      <c r="F44" s="161" t="s">
        <v>82</v>
      </c>
      <c r="G44" s="158" t="s">
        <v>48</v>
      </c>
      <c r="H44" s="161" t="s">
        <v>82</v>
      </c>
      <c r="I44" s="162" t="s">
        <v>49</v>
      </c>
      <c r="J44" s="161" t="s">
        <v>82</v>
      </c>
      <c r="K44" s="163" t="s">
        <v>4</v>
      </c>
      <c r="L44" s="318" t="str">
        <f aca="false">IF(OR(L42="",L43=""),"",L42+L43)</f>
        <v/>
      </c>
      <c r="N44" s="321" t="s">
        <v>82</v>
      </c>
      <c r="O44" s="314" t="s">
        <v>48</v>
      </c>
      <c r="P44" s="321" t="s">
        <v>82</v>
      </c>
      <c r="R44" s="319" t="str">
        <f aca="false">IF(F44="","",IF(F44&lt;N44,N44,IF(F44&gt;=P44,"",F44)))</f>
        <v/>
      </c>
      <c r="S44" s="314" t="s">
        <v>48</v>
      </c>
      <c r="T44" s="319" t="str">
        <f aca="false">IF(H44="","",IF(H44&gt;F44,IF(H44&lt;P44,H44,P44),P44))</f>
        <v>-</v>
      </c>
      <c r="U44" s="431" t="s">
        <v>49</v>
      </c>
      <c r="V44" s="161" t="s">
        <v>82</v>
      </c>
      <c r="W44" s="155" t="s">
        <v>4</v>
      </c>
      <c r="X44" s="318" t="str">
        <f aca="false">IF(OR(X42="",X43=""),"",X42+X43)</f>
        <v/>
      </c>
      <c r="Z44" s="318" t="str">
        <f aca="false">IF(X44="",L44,IF(OR(L44-X44=0,L44-X44&lt;0),"-",L44-X44))</f>
        <v/>
      </c>
      <c r="AB44" s="165" t="s">
        <v>83</v>
      </c>
    </row>
    <row r="45" customFormat="false" ht="26.25" hidden="false" customHeight="false" outlineLevel="0" collapsed="false">
      <c r="B45" s="158"/>
      <c r="C45" s="167" t="s">
        <v>85</v>
      </c>
      <c r="D45" s="430"/>
      <c r="E45" s="158" t="s">
        <v>47</v>
      </c>
      <c r="F45" s="161"/>
      <c r="G45" s="158" t="s">
        <v>48</v>
      </c>
      <c r="H45" s="161"/>
      <c r="I45" s="162" t="s">
        <v>49</v>
      </c>
      <c r="J45" s="161" t="n">
        <v>0</v>
      </c>
      <c r="K45" s="163" t="s">
        <v>4</v>
      </c>
      <c r="L45" s="318" t="str">
        <f aca="false">IF(OR(F45="",H45=""),"",(H45+IF(F45&gt;H45,1,0)-F45-J45)*24)</f>
        <v/>
      </c>
      <c r="N45" s="321" t="n">
        <f aca="false">$N$6</f>
        <v>0.291666666666667</v>
      </c>
      <c r="O45" s="314" t="s">
        <v>48</v>
      </c>
      <c r="P45" s="321" t="n">
        <f aca="false">$P$6</f>
        <v>0.833333333333333</v>
      </c>
      <c r="R45" s="319" t="str">
        <f aca="false">IF(F45="","",IF(F45&lt;N45,N45,IF(F45&gt;=P45,"",F45)))</f>
        <v/>
      </c>
      <c r="S45" s="314" t="s">
        <v>48</v>
      </c>
      <c r="T45" s="319" t="str">
        <f aca="false">IF(H45="","",IF(H45&gt;F45,IF(H45&lt;P45,H45,P45),P45))</f>
        <v/>
      </c>
      <c r="U45" s="431" t="s">
        <v>49</v>
      </c>
      <c r="V45" s="161" t="n">
        <v>0</v>
      </c>
      <c r="W45" s="155" t="s">
        <v>4</v>
      </c>
      <c r="X45" s="318" t="str">
        <f aca="false">IF(R45="","",IF((T45+IF(R45&gt;T45,1,0)-R45-V45)*24=0,"",(T45+IF(R45&gt;T45,1,0)-R45-V45)*24))</f>
        <v/>
      </c>
      <c r="Z45" s="318" t="str">
        <f aca="false">IF(X45="",L45,IF(OR(L45-X45=0,L45-X45&lt;0),"-",L45-X45))</f>
        <v/>
      </c>
      <c r="AB45" s="165"/>
    </row>
    <row r="46" customFormat="false" ht="26.25" hidden="false" customHeight="false" outlineLevel="0" collapsed="false">
      <c r="B46" s="158" t="n">
        <v>36</v>
      </c>
      <c r="C46" s="168" t="s">
        <v>82</v>
      </c>
      <c r="D46" s="430"/>
      <c r="E46" s="158" t="s">
        <v>47</v>
      </c>
      <c r="F46" s="161"/>
      <c r="G46" s="158" t="s">
        <v>48</v>
      </c>
      <c r="H46" s="161"/>
      <c r="I46" s="162" t="s">
        <v>49</v>
      </c>
      <c r="J46" s="161" t="n">
        <v>0</v>
      </c>
      <c r="K46" s="163" t="s">
        <v>4</v>
      </c>
      <c r="L46" s="318" t="str">
        <f aca="false">IF(OR(F46="",H46=""),"",(H46+IF(F46&gt;H46,1,0)-F46-J46)*24)</f>
        <v/>
      </c>
      <c r="N46" s="321" t="n">
        <f aca="false">$N$6</f>
        <v>0.291666666666667</v>
      </c>
      <c r="O46" s="314" t="s">
        <v>48</v>
      </c>
      <c r="P46" s="321" t="n">
        <f aca="false">$P$6</f>
        <v>0.833333333333333</v>
      </c>
      <c r="R46" s="319" t="str">
        <f aca="false">IF(F46="","",IF(F46&lt;N46,N46,IF(F46&gt;=P46,"",F46)))</f>
        <v/>
      </c>
      <c r="S46" s="314" t="s">
        <v>48</v>
      </c>
      <c r="T46" s="319" t="str">
        <f aca="false">IF(H46="","",IF(H46&gt;F46,IF(H46&lt;P46,H46,P46),P46))</f>
        <v/>
      </c>
      <c r="U46" s="431" t="s">
        <v>49</v>
      </c>
      <c r="V46" s="161" t="n">
        <v>0</v>
      </c>
      <c r="W46" s="155" t="s">
        <v>4</v>
      </c>
      <c r="X46" s="318" t="str">
        <f aca="false">IF(R46="","",IF((T46+IF(R46&gt;T46,1,0)-R46-V46)*24=0,"",(T46+IF(R46&gt;T46,1,0)-R46-V46)*24))</f>
        <v/>
      </c>
      <c r="Z46" s="318" t="str">
        <f aca="false">IF(X46="",L46,IF(OR(L46-X46=0,L46-X46&lt;0),"-",L46-X46))</f>
        <v/>
      </c>
      <c r="AB46" s="165"/>
    </row>
    <row r="47" customFormat="false" ht="26.25" hidden="false" customHeight="false" outlineLevel="0" collapsed="false">
      <c r="B47" s="158"/>
      <c r="C47" s="169" t="s">
        <v>82</v>
      </c>
      <c r="D47" s="430" t="str">
        <f aca="false">C45</f>
        <v>ai</v>
      </c>
      <c r="E47" s="158" t="s">
        <v>47</v>
      </c>
      <c r="F47" s="161" t="s">
        <v>82</v>
      </c>
      <c r="G47" s="158" t="s">
        <v>48</v>
      </c>
      <c r="H47" s="161" t="s">
        <v>82</v>
      </c>
      <c r="I47" s="162" t="s">
        <v>49</v>
      </c>
      <c r="J47" s="161" t="s">
        <v>82</v>
      </c>
      <c r="K47" s="163" t="s">
        <v>4</v>
      </c>
      <c r="L47" s="318" t="str">
        <f aca="false">IF(OR(L45="",L46=""),"",L45+L46)</f>
        <v/>
      </c>
      <c r="N47" s="321" t="s">
        <v>82</v>
      </c>
      <c r="O47" s="314" t="s">
        <v>48</v>
      </c>
      <c r="P47" s="321" t="s">
        <v>82</v>
      </c>
      <c r="R47" s="319" t="str">
        <f aca="false">IF(F47="","",IF(F47&lt;N47,N47,IF(F47&gt;=P47,"",F47)))</f>
        <v/>
      </c>
      <c r="S47" s="314" t="s">
        <v>48</v>
      </c>
      <c r="T47" s="319" t="str">
        <f aca="false">IF(H47="","",IF(H47&gt;F47,IF(H47&lt;P47,H47,P47),P47))</f>
        <v>-</v>
      </c>
      <c r="U47" s="431" t="s">
        <v>49</v>
      </c>
      <c r="V47" s="161" t="s">
        <v>82</v>
      </c>
      <c r="W47" s="155" t="s">
        <v>4</v>
      </c>
      <c r="X47" s="318" t="str">
        <f aca="false">IF(OR(X45="",X46=""),"",X45+X46)</f>
        <v/>
      </c>
      <c r="Z47" s="318" t="str">
        <f aca="false">IF(X47="",L47,IF(OR(L47-X47=0,L47-X47&lt;0),"-",L47-X47))</f>
        <v/>
      </c>
      <c r="AB47" s="165" t="s">
        <v>83</v>
      </c>
    </row>
    <row r="49" customFormat="false" ht="26.25" hidden="false" customHeight="false" outlineLevel="0" collapsed="false">
      <c r="C49" s="316" t="s">
        <v>214</v>
      </c>
      <c r="D49" s="316"/>
    </row>
    <row r="50" customFormat="false" ht="26.25" hidden="false" customHeight="false" outlineLevel="0" collapsed="false">
      <c r="C50" s="316" t="s">
        <v>215</v>
      </c>
      <c r="D50" s="316"/>
    </row>
    <row r="51" customFormat="false" ht="26.25" hidden="false" customHeight="false" outlineLevel="0" collapsed="false">
      <c r="C51" s="316" t="s">
        <v>90</v>
      </c>
      <c r="D51" s="316"/>
    </row>
    <row r="52" customFormat="false" ht="26.25" hidden="false" customHeight="false" outlineLevel="0" collapsed="false">
      <c r="C52" s="316" t="s">
        <v>91</v>
      </c>
      <c r="D52" s="316"/>
    </row>
  </sheetData>
  <sheetProtection sheet="true" insertRows="false" deleteRows="false"/>
  <mergeCells count="4">
    <mergeCell ref="F4:L4"/>
    <mergeCell ref="N4:P4"/>
    <mergeCell ref="R4:X4"/>
    <mergeCell ref="AB4:AB5"/>
  </mergeCells>
  <printOptions headings="false" gridLines="false" gridLinesSet="true" horizontalCentered="true" verticalCentered="false"/>
  <pageMargins left="0.708333333333333" right="0.708333333333333" top="0.551388888888889" bottom="0.354166666666667" header="0.511811023622047" footer="0.511811023622047"/>
  <pageSetup paperSize="9" scale="39"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S116"/>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18" zeroHeight="false" outlineLevelRow="0" outlineLevelCol="0"/>
  <cols>
    <col collapsed="false" customWidth="true" hidden="false" outlineLevel="0" max="1" min="1" style="170" width="1.4"/>
    <col collapsed="false" customWidth="false" hidden="false" outlineLevel="0" max="3" min="2" style="170" width="9"/>
    <col collapsed="false" customWidth="true" hidden="false" outlineLevel="0" max="4" min="4" style="170" width="40.6"/>
    <col collapsed="false" customWidth="false" hidden="false" outlineLevel="0" max="1024" min="5" style="170" width="9"/>
  </cols>
  <sheetData>
    <row r="1" customFormat="false" ht="18" hidden="false" customHeight="false" outlineLevel="0" collapsed="false">
      <c r="B1" s="170" t="s">
        <v>92</v>
      </c>
      <c r="D1" s="171"/>
      <c r="E1" s="171"/>
      <c r="F1" s="171"/>
    </row>
    <row r="2" s="172" customFormat="true" ht="20.25" hidden="false" customHeight="true" outlineLevel="0" collapsed="false">
      <c r="B2" s="173" t="s">
        <v>360</v>
      </c>
      <c r="C2" s="173"/>
      <c r="D2" s="171"/>
      <c r="E2" s="171"/>
      <c r="F2" s="171"/>
    </row>
    <row r="3" s="172" customFormat="true" ht="20.25" hidden="false" customHeight="true" outlineLevel="0" collapsed="false">
      <c r="B3" s="173"/>
      <c r="C3" s="173"/>
      <c r="D3" s="171"/>
      <c r="E3" s="171"/>
      <c r="F3" s="171"/>
    </row>
    <row r="4" s="172" customFormat="true" ht="20.25" hidden="false" customHeight="true" outlineLevel="0" collapsed="false">
      <c r="B4" s="175"/>
      <c r="C4" s="171" t="s">
        <v>94</v>
      </c>
      <c r="D4" s="171"/>
      <c r="F4" s="176" t="s">
        <v>95</v>
      </c>
      <c r="G4" s="176"/>
      <c r="H4" s="176"/>
      <c r="I4" s="176"/>
      <c r="J4" s="176"/>
      <c r="K4" s="176"/>
    </row>
    <row r="5" s="172" customFormat="true" ht="20.25" hidden="false" customHeight="true" outlineLevel="0" collapsed="false">
      <c r="B5" s="177"/>
      <c r="C5" s="171" t="s">
        <v>96</v>
      </c>
      <c r="D5" s="171"/>
      <c r="F5" s="176"/>
      <c r="G5" s="176"/>
      <c r="H5" s="176"/>
      <c r="I5" s="176"/>
      <c r="J5" s="176"/>
      <c r="K5" s="176"/>
    </row>
    <row r="6" s="172" customFormat="true" ht="20.25" hidden="false" customHeight="true" outlineLevel="0" collapsed="false">
      <c r="B6" s="178" t="s">
        <v>97</v>
      </c>
      <c r="C6" s="171"/>
      <c r="D6" s="171"/>
      <c r="E6" s="322"/>
      <c r="F6" s="171"/>
    </row>
    <row r="7" s="172" customFormat="true" ht="20.25" hidden="false" customHeight="true" outlineLevel="0" collapsed="false">
      <c r="B7" s="173"/>
      <c r="C7" s="173"/>
      <c r="D7" s="171"/>
      <c r="E7" s="322"/>
      <c r="F7" s="171"/>
    </row>
    <row r="8" s="172" customFormat="true" ht="20.25" hidden="false" customHeight="true" outlineLevel="0" collapsed="false">
      <c r="B8" s="171" t="s">
        <v>98</v>
      </c>
      <c r="C8" s="173"/>
      <c r="D8" s="171"/>
      <c r="E8" s="322"/>
      <c r="F8" s="171"/>
    </row>
    <row r="9" s="172" customFormat="true" ht="20.25" hidden="false" customHeight="true" outlineLevel="0" collapsed="false">
      <c r="B9" s="173"/>
      <c r="C9" s="173"/>
      <c r="D9" s="171"/>
      <c r="E9" s="171"/>
      <c r="F9" s="171"/>
    </row>
    <row r="10" s="172" customFormat="true" ht="20.25" hidden="false" customHeight="true" outlineLevel="0" collapsed="false">
      <c r="B10" s="171" t="s">
        <v>99</v>
      </c>
      <c r="C10" s="173"/>
      <c r="D10" s="171"/>
      <c r="E10" s="171"/>
      <c r="F10" s="171"/>
    </row>
    <row r="11" s="172" customFormat="true" ht="20.25" hidden="false" customHeight="true" outlineLevel="0" collapsed="false">
      <c r="B11" s="171"/>
      <c r="C11" s="173"/>
      <c r="D11" s="171"/>
      <c r="E11" s="171"/>
      <c r="F11" s="171"/>
    </row>
    <row r="12" s="172" customFormat="true" ht="20.25" hidden="false" customHeight="true" outlineLevel="0" collapsed="false">
      <c r="B12" s="171" t="s">
        <v>100</v>
      </c>
      <c r="C12" s="173"/>
      <c r="D12" s="171"/>
    </row>
    <row r="13" s="172" customFormat="true" ht="20.25" hidden="false" customHeight="true" outlineLevel="0" collapsed="false">
      <c r="B13" s="171"/>
      <c r="C13" s="173"/>
      <c r="D13" s="171"/>
    </row>
    <row r="14" s="172" customFormat="true" ht="20.25" hidden="false" customHeight="true" outlineLevel="0" collapsed="false">
      <c r="B14" s="171" t="s">
        <v>101</v>
      </c>
      <c r="C14" s="173"/>
      <c r="D14" s="171"/>
    </row>
    <row r="15" s="172" customFormat="true" ht="20.25" hidden="false" customHeight="true" outlineLevel="0" collapsed="false">
      <c r="B15" s="171"/>
      <c r="C15" s="173"/>
      <c r="D15" s="171"/>
    </row>
    <row r="16" s="172" customFormat="true" ht="20.25" hidden="false" customHeight="true" outlineLevel="0" collapsed="false">
      <c r="B16" s="171" t="s">
        <v>217</v>
      </c>
      <c r="C16" s="173"/>
      <c r="D16" s="171"/>
    </row>
    <row r="17" s="172" customFormat="true" ht="20.25" hidden="false" customHeight="true" outlineLevel="0" collapsed="false">
      <c r="B17" s="171" t="s">
        <v>218</v>
      </c>
      <c r="C17" s="173"/>
      <c r="D17" s="171"/>
    </row>
    <row r="18" s="172" customFormat="true" ht="20.25" hidden="false" customHeight="true" outlineLevel="0" collapsed="false">
      <c r="B18" s="171"/>
      <c r="C18" s="173"/>
      <c r="D18" s="171"/>
    </row>
    <row r="19" s="172" customFormat="true" ht="20.25" hidden="false" customHeight="true" outlineLevel="0" collapsed="false">
      <c r="B19" s="171" t="s">
        <v>219</v>
      </c>
      <c r="C19" s="173"/>
      <c r="D19" s="171"/>
    </row>
    <row r="20" s="172" customFormat="true" ht="20.25" hidden="false" customHeight="true" outlineLevel="0" collapsed="false">
      <c r="B20" s="171"/>
      <c r="C20" s="173"/>
      <c r="D20" s="171"/>
    </row>
    <row r="21" s="172" customFormat="true" ht="17.25" hidden="false" customHeight="true" outlineLevel="0" collapsed="false">
      <c r="B21" s="171" t="s">
        <v>220</v>
      </c>
      <c r="C21" s="171"/>
      <c r="D21" s="171"/>
    </row>
    <row r="22" s="172" customFormat="true" ht="17.25" hidden="false" customHeight="true" outlineLevel="0" collapsed="false">
      <c r="B22" s="171" t="s">
        <v>174</v>
      </c>
      <c r="C22" s="171"/>
      <c r="D22" s="171"/>
    </row>
    <row r="23" s="172" customFormat="true" ht="17.25" hidden="false" customHeight="true" outlineLevel="0" collapsed="false">
      <c r="B23" s="171"/>
      <c r="C23" s="171"/>
      <c r="D23" s="171"/>
    </row>
    <row r="24" s="172" customFormat="true" ht="17.25" hidden="false" customHeight="true" outlineLevel="0" collapsed="false">
      <c r="B24" s="171"/>
      <c r="C24" s="180" t="s">
        <v>21</v>
      </c>
      <c r="D24" s="180" t="s">
        <v>104</v>
      </c>
    </row>
    <row r="25" s="172" customFormat="true" ht="17.25" hidden="false" customHeight="true" outlineLevel="0" collapsed="false">
      <c r="B25" s="171"/>
      <c r="C25" s="180" t="n">
        <v>1</v>
      </c>
      <c r="D25" s="181" t="s">
        <v>105</v>
      </c>
    </row>
    <row r="26" s="172" customFormat="true" ht="17.25" hidden="false" customHeight="true" outlineLevel="0" collapsed="false">
      <c r="B26" s="171"/>
      <c r="C26" s="180" t="n">
        <v>2</v>
      </c>
      <c r="D26" s="181" t="s">
        <v>221</v>
      </c>
      <c r="E26" s="172" t="s">
        <v>361</v>
      </c>
    </row>
    <row r="27" s="172" customFormat="true" ht="17.25" hidden="false" customHeight="true" outlineLevel="0" collapsed="false">
      <c r="B27" s="171"/>
      <c r="C27" s="180" t="n">
        <v>3</v>
      </c>
      <c r="D27" s="181" t="s">
        <v>154</v>
      </c>
      <c r="E27" s="172" t="s">
        <v>362</v>
      </c>
    </row>
    <row r="28" s="172" customFormat="true" ht="17.25" hidden="false" customHeight="true" outlineLevel="0" collapsed="false">
      <c r="B28" s="171"/>
      <c r="C28" s="180" t="n">
        <v>4</v>
      </c>
      <c r="D28" s="181" t="s">
        <v>223</v>
      </c>
    </row>
    <row r="29" s="172" customFormat="true" ht="17.25" hidden="false" customHeight="true" outlineLevel="0" collapsed="false">
      <c r="B29" s="171"/>
      <c r="C29" s="180" t="n">
        <v>5</v>
      </c>
      <c r="D29" s="181" t="s">
        <v>224</v>
      </c>
      <c r="E29" s="172" t="s">
        <v>225</v>
      </c>
    </row>
    <row r="30" s="172" customFormat="true" ht="17.25" hidden="false" customHeight="true" outlineLevel="0" collapsed="false">
      <c r="B30" s="171"/>
      <c r="C30" s="322"/>
      <c r="D30" s="171"/>
    </row>
    <row r="31" s="172" customFormat="true" ht="17.25" hidden="false" customHeight="true" outlineLevel="0" collapsed="false">
      <c r="B31" s="171" t="s">
        <v>175</v>
      </c>
      <c r="C31" s="171"/>
      <c r="D31" s="171"/>
    </row>
    <row r="32" s="172" customFormat="true" ht="17.25" hidden="false" customHeight="true" outlineLevel="0" collapsed="false">
      <c r="B32" s="171" t="s">
        <v>110</v>
      </c>
      <c r="C32" s="171"/>
      <c r="D32" s="171"/>
    </row>
    <row r="33" s="172" customFormat="true" ht="17.25" hidden="false" customHeight="true" outlineLevel="0" collapsed="false">
      <c r="B33" s="171"/>
      <c r="C33" s="171"/>
      <c r="D33" s="171"/>
      <c r="G33" s="182"/>
      <c r="H33" s="182"/>
      <c r="J33" s="182"/>
      <c r="K33" s="182"/>
      <c r="L33" s="182"/>
      <c r="M33" s="182"/>
      <c r="N33" s="182"/>
      <c r="O33" s="182"/>
      <c r="R33" s="182"/>
      <c r="S33" s="182"/>
      <c r="T33" s="182"/>
      <c r="W33" s="182"/>
      <c r="X33" s="182"/>
      <c r="Y33" s="182"/>
    </row>
    <row r="34" s="172" customFormat="true" ht="17.25" hidden="false" customHeight="true" outlineLevel="0" collapsed="false">
      <c r="B34" s="171"/>
      <c r="C34" s="180" t="s">
        <v>42</v>
      </c>
      <c r="D34" s="180" t="s">
        <v>111</v>
      </c>
      <c r="G34" s="182"/>
      <c r="H34" s="182"/>
      <c r="J34" s="182"/>
      <c r="K34" s="182"/>
      <c r="L34" s="182"/>
      <c r="M34" s="182"/>
      <c r="N34" s="182"/>
      <c r="O34" s="182"/>
      <c r="R34" s="182"/>
      <c r="S34" s="182"/>
      <c r="T34" s="182"/>
      <c r="W34" s="182"/>
      <c r="X34" s="182"/>
      <c r="Y34" s="182"/>
    </row>
    <row r="35" s="172" customFormat="true" ht="17.25" hidden="false" customHeight="true" outlineLevel="0" collapsed="false">
      <c r="B35" s="171"/>
      <c r="C35" s="180" t="s">
        <v>112</v>
      </c>
      <c r="D35" s="181" t="s">
        <v>113</v>
      </c>
      <c r="G35" s="182"/>
      <c r="H35" s="182"/>
      <c r="J35" s="182"/>
      <c r="K35" s="182"/>
      <c r="L35" s="182"/>
      <c r="M35" s="182"/>
      <c r="N35" s="182"/>
      <c r="O35" s="182"/>
      <c r="R35" s="182"/>
      <c r="S35" s="182"/>
      <c r="T35" s="182"/>
      <c r="W35" s="182"/>
      <c r="X35" s="182"/>
      <c r="Y35" s="182"/>
    </row>
    <row r="36" s="172" customFormat="true" ht="17.25" hidden="false" customHeight="true" outlineLevel="0" collapsed="false">
      <c r="B36" s="171"/>
      <c r="C36" s="180" t="s">
        <v>114</v>
      </c>
      <c r="D36" s="181" t="s">
        <v>115</v>
      </c>
      <c r="G36" s="182"/>
      <c r="H36" s="182"/>
      <c r="J36" s="182"/>
      <c r="K36" s="182"/>
      <c r="L36" s="182"/>
      <c r="M36" s="182"/>
      <c r="N36" s="182"/>
      <c r="O36" s="182"/>
      <c r="R36" s="182"/>
      <c r="S36" s="182"/>
      <c r="T36" s="182"/>
      <c r="W36" s="182"/>
      <c r="X36" s="182"/>
      <c r="Y36" s="182"/>
    </row>
    <row r="37" s="172" customFormat="true" ht="17.25" hidden="false" customHeight="true" outlineLevel="0" collapsed="false">
      <c r="B37" s="171"/>
      <c r="C37" s="180" t="s">
        <v>116</v>
      </c>
      <c r="D37" s="181" t="s">
        <v>117</v>
      </c>
      <c r="G37" s="182"/>
      <c r="H37" s="182"/>
      <c r="J37" s="182"/>
      <c r="K37" s="182"/>
      <c r="L37" s="182"/>
      <c r="M37" s="182"/>
      <c r="N37" s="182"/>
      <c r="O37" s="182"/>
      <c r="R37" s="182"/>
      <c r="S37" s="182"/>
      <c r="T37" s="182"/>
      <c r="W37" s="182"/>
      <c r="X37" s="182"/>
      <c r="Y37" s="182"/>
    </row>
    <row r="38" s="172" customFormat="true" ht="17.25" hidden="false" customHeight="true" outlineLevel="0" collapsed="false">
      <c r="B38" s="171"/>
      <c r="C38" s="180" t="s">
        <v>118</v>
      </c>
      <c r="D38" s="181" t="s">
        <v>119</v>
      </c>
      <c r="G38" s="182"/>
      <c r="H38" s="182"/>
      <c r="J38" s="182"/>
      <c r="K38" s="182"/>
      <c r="L38" s="182"/>
      <c r="M38" s="182"/>
      <c r="N38" s="182"/>
      <c r="O38" s="182"/>
      <c r="R38" s="182"/>
      <c r="S38" s="182"/>
      <c r="T38" s="182"/>
      <c r="W38" s="182"/>
      <c r="X38" s="182"/>
      <c r="Y38" s="182"/>
    </row>
    <row r="39" s="172" customFormat="true" ht="17.25" hidden="false" customHeight="true" outlineLevel="0" collapsed="false">
      <c r="B39" s="171"/>
      <c r="C39" s="171"/>
      <c r="D39" s="171"/>
      <c r="G39" s="182"/>
      <c r="H39" s="182"/>
      <c r="J39" s="182"/>
      <c r="K39" s="182"/>
      <c r="L39" s="182"/>
      <c r="M39" s="182"/>
      <c r="N39" s="182"/>
      <c r="O39" s="182"/>
      <c r="R39" s="182"/>
      <c r="S39" s="182"/>
      <c r="T39" s="182"/>
      <c r="W39" s="182"/>
      <c r="X39" s="182"/>
      <c r="Y39" s="182"/>
    </row>
    <row r="40" s="172" customFormat="true" ht="17.25" hidden="false" customHeight="true" outlineLevel="0" collapsed="false">
      <c r="B40" s="171"/>
      <c r="C40" s="183" t="s">
        <v>120</v>
      </c>
      <c r="D40" s="171"/>
      <c r="G40" s="182"/>
      <c r="H40" s="182"/>
      <c r="J40" s="182"/>
      <c r="K40" s="182"/>
      <c r="L40" s="182"/>
      <c r="M40" s="182"/>
      <c r="N40" s="182"/>
      <c r="O40" s="182"/>
      <c r="R40" s="182"/>
      <c r="S40" s="182"/>
      <c r="T40" s="182"/>
      <c r="W40" s="182"/>
      <c r="X40" s="182"/>
      <c r="Y40" s="182"/>
    </row>
    <row r="41" s="172" customFormat="true" ht="17.25" hidden="false" customHeight="true" outlineLevel="0" collapsed="false">
      <c r="C41" s="171" t="s">
        <v>121</v>
      </c>
      <c r="F41" s="183"/>
      <c r="G41" s="182"/>
      <c r="H41" s="182"/>
      <c r="J41" s="182"/>
      <c r="K41" s="182"/>
      <c r="L41" s="182"/>
      <c r="M41" s="182"/>
      <c r="N41" s="182"/>
      <c r="O41" s="182"/>
      <c r="R41" s="182"/>
      <c r="S41" s="182"/>
      <c r="T41" s="182"/>
      <c r="W41" s="182"/>
      <c r="X41" s="182"/>
      <c r="Y41" s="182"/>
    </row>
    <row r="42" s="172" customFormat="true" ht="17.25" hidden="false" customHeight="true" outlineLevel="0" collapsed="false">
      <c r="C42" s="171" t="s">
        <v>122</v>
      </c>
      <c r="F42" s="171"/>
      <c r="G42" s="182"/>
      <c r="H42" s="182"/>
      <c r="J42" s="182"/>
      <c r="K42" s="182"/>
      <c r="L42" s="182"/>
      <c r="M42" s="182"/>
      <c r="N42" s="182"/>
      <c r="O42" s="182"/>
      <c r="R42" s="182"/>
      <c r="S42" s="182"/>
      <c r="T42" s="182"/>
      <c r="W42" s="182"/>
      <c r="X42" s="182"/>
      <c r="Y42" s="182"/>
    </row>
    <row r="43" s="172" customFormat="true" ht="17.25" hidden="false" customHeight="true" outlineLevel="0" collapsed="false">
      <c r="B43" s="171"/>
      <c r="C43" s="171"/>
      <c r="D43" s="171"/>
      <c r="E43" s="183"/>
      <c r="F43" s="182"/>
      <c r="G43" s="182"/>
      <c r="H43" s="182"/>
      <c r="J43" s="182"/>
      <c r="K43" s="182"/>
      <c r="L43" s="182"/>
      <c r="M43" s="182"/>
      <c r="N43" s="182"/>
      <c r="O43" s="182"/>
      <c r="R43" s="182"/>
      <c r="S43" s="182"/>
      <c r="T43" s="182"/>
      <c r="W43" s="182"/>
      <c r="X43" s="182"/>
      <c r="Y43" s="182"/>
    </row>
    <row r="44" s="172" customFormat="true" ht="17.25" hidden="false" customHeight="true" outlineLevel="0" collapsed="false">
      <c r="B44" s="171" t="s">
        <v>226</v>
      </c>
      <c r="C44" s="171"/>
      <c r="D44" s="171"/>
    </row>
    <row r="45" s="172" customFormat="true" ht="17.25" hidden="false" customHeight="true" outlineLevel="0" collapsed="false">
      <c r="B45" s="171" t="s">
        <v>177</v>
      </c>
      <c r="C45" s="171"/>
      <c r="D45" s="171"/>
    </row>
    <row r="46" s="172" customFormat="true" ht="17.25" hidden="false" customHeight="true" outlineLevel="0" collapsed="false">
      <c r="B46" s="323" t="s">
        <v>227</v>
      </c>
      <c r="E46" s="182"/>
      <c r="F46" s="182"/>
      <c r="G46" s="182"/>
      <c r="H46" s="182"/>
      <c r="I46" s="182"/>
      <c r="J46" s="182"/>
      <c r="K46" s="182"/>
      <c r="L46" s="182"/>
      <c r="M46" s="182"/>
      <c r="N46" s="182"/>
      <c r="O46" s="182"/>
      <c r="P46" s="182"/>
      <c r="Q46" s="182"/>
      <c r="R46" s="182"/>
      <c r="S46" s="182"/>
      <c r="T46" s="182"/>
      <c r="U46" s="182"/>
      <c r="Y46" s="182"/>
      <c r="Z46" s="182"/>
      <c r="AA46" s="182"/>
      <c r="AB46" s="182"/>
      <c r="AD46" s="182"/>
      <c r="AE46" s="182"/>
      <c r="AF46" s="182"/>
      <c r="AG46" s="182"/>
      <c r="AH46" s="182"/>
      <c r="AI46" s="324"/>
      <c r="AJ46" s="182"/>
      <c r="AK46" s="182"/>
      <c r="AL46" s="182"/>
      <c r="AM46" s="182"/>
      <c r="AN46" s="182"/>
      <c r="AO46" s="182"/>
      <c r="AP46" s="182"/>
      <c r="AQ46" s="182"/>
      <c r="AR46" s="182"/>
      <c r="AS46" s="182"/>
      <c r="AT46" s="182"/>
      <c r="AU46" s="182"/>
      <c r="AV46" s="182"/>
      <c r="AW46" s="182"/>
      <c r="AX46" s="182"/>
      <c r="AY46" s="324"/>
    </row>
    <row r="47" s="172" customFormat="true" ht="17.25" hidden="false" customHeight="true" outlineLevel="0" collapsed="false"/>
    <row r="48" s="172" customFormat="true" ht="17.25" hidden="false" customHeight="true" outlineLevel="0" collapsed="false">
      <c r="B48" s="171" t="s">
        <v>179</v>
      </c>
      <c r="C48" s="171"/>
    </row>
    <row r="49" s="172" customFormat="true" ht="17.25" hidden="false" customHeight="true" outlineLevel="0" collapsed="false">
      <c r="B49" s="171"/>
      <c r="C49" s="171"/>
    </row>
    <row r="50" s="172" customFormat="true" ht="17.25" hidden="false" customHeight="true" outlineLevel="0" collapsed="false">
      <c r="B50" s="171" t="s">
        <v>228</v>
      </c>
      <c r="C50" s="171"/>
    </row>
    <row r="51" s="172" customFormat="true" ht="17.25" hidden="false" customHeight="true" outlineLevel="0" collapsed="false">
      <c r="B51" s="171" t="s">
        <v>128</v>
      </c>
      <c r="C51" s="171"/>
    </row>
    <row r="52" s="172" customFormat="true" ht="17.25" hidden="false" customHeight="true" outlineLevel="0" collapsed="false">
      <c r="B52" s="171"/>
      <c r="C52" s="171"/>
    </row>
    <row r="53" s="172" customFormat="true" ht="17.25" hidden="false" customHeight="true" outlineLevel="0" collapsed="false">
      <c r="B53" s="171" t="s">
        <v>181</v>
      </c>
      <c r="C53" s="171"/>
    </row>
    <row r="54" s="172" customFormat="true" ht="17.25" hidden="false" customHeight="true" outlineLevel="0" collapsed="false">
      <c r="B54" s="171" t="s">
        <v>130</v>
      </c>
      <c r="C54" s="171"/>
    </row>
    <row r="55" s="172" customFormat="true" ht="17.25" hidden="false" customHeight="true" outlineLevel="0" collapsed="false">
      <c r="B55" s="171"/>
      <c r="C55" s="171"/>
    </row>
    <row r="56" s="172" customFormat="true" ht="17.25" hidden="false" customHeight="true" outlineLevel="0" collapsed="false">
      <c r="B56" s="171" t="s">
        <v>182</v>
      </c>
      <c r="C56" s="171"/>
      <c r="D56" s="171"/>
    </row>
    <row r="57" s="172" customFormat="true" ht="17.25" hidden="false" customHeight="true" outlineLevel="0" collapsed="false">
      <c r="B57" s="171"/>
      <c r="C57" s="171"/>
      <c r="D57" s="171"/>
    </row>
    <row r="58" s="172" customFormat="true" ht="17.25" hidden="false" customHeight="true" outlineLevel="0" collapsed="false">
      <c r="B58" s="172" t="s">
        <v>183</v>
      </c>
      <c r="D58" s="171"/>
    </row>
    <row r="59" s="172" customFormat="true" ht="17.25" hidden="false" customHeight="true" outlineLevel="0" collapsed="false">
      <c r="B59" s="172" t="s">
        <v>133</v>
      </c>
      <c r="D59" s="171"/>
    </row>
    <row r="60" s="172" customFormat="true" ht="17.25" hidden="false" customHeight="true" outlineLevel="0" collapsed="false">
      <c r="B60" s="172" t="s">
        <v>134</v>
      </c>
    </row>
    <row r="61" s="172" customFormat="true" ht="17.25" hidden="false" customHeight="true" outlineLevel="0" collapsed="false"/>
    <row r="62" s="172" customFormat="true" ht="17.25" hidden="false" customHeight="true" outlineLevel="0" collapsed="false">
      <c r="B62" s="172" t="s">
        <v>229</v>
      </c>
      <c r="E62" s="325"/>
      <c r="F62" s="325"/>
      <c r="G62" s="325"/>
      <c r="H62" s="325"/>
      <c r="I62" s="325"/>
      <c r="J62" s="325"/>
      <c r="K62" s="325"/>
      <c r="L62" s="433"/>
      <c r="M62" s="172" t="s">
        <v>230</v>
      </c>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row>
    <row r="63" s="172" customFormat="true" ht="17.25" hidden="false" customHeight="true" outlineLevel="0" collapsed="false">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5"/>
      <c r="AR63" s="325"/>
      <c r="AS63" s="325"/>
      <c r="AT63" s="325"/>
      <c r="AU63" s="325"/>
      <c r="AV63" s="325"/>
      <c r="AW63" s="325"/>
      <c r="AX63" s="325"/>
    </row>
    <row r="64" s="172" customFormat="true" ht="17.25" hidden="false" customHeight="true" outlineLevel="0" collapsed="false">
      <c r="B64" s="172" t="s">
        <v>231</v>
      </c>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row>
    <row r="65" s="172" customFormat="true" ht="17.25" hidden="false" customHeight="true" outlineLevel="0" collapsed="false">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325"/>
      <c r="AN65" s="325"/>
      <c r="AO65" s="325"/>
      <c r="AP65" s="325"/>
      <c r="AQ65" s="325"/>
      <c r="AR65" s="325"/>
      <c r="AS65" s="325"/>
      <c r="AT65" s="325"/>
      <c r="AU65" s="325"/>
      <c r="AV65" s="325"/>
      <c r="AW65" s="325"/>
      <c r="AX65" s="325"/>
      <c r="AY65" s="325"/>
      <c r="AZ65" s="325"/>
      <c r="BA65" s="325"/>
      <c r="BB65" s="325"/>
    </row>
    <row r="66" s="172" customFormat="true" ht="17.25" hidden="false" customHeight="true" outlineLevel="0" collapsed="false">
      <c r="B66" s="172" t="s">
        <v>232</v>
      </c>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25"/>
      <c r="AT66" s="325"/>
      <c r="AU66" s="325"/>
      <c r="AV66" s="325"/>
      <c r="AW66" s="325"/>
      <c r="AX66" s="325"/>
      <c r="AY66" s="325"/>
      <c r="AZ66" s="325"/>
      <c r="BA66" s="325"/>
      <c r="BB66" s="325"/>
    </row>
    <row r="67" s="172" customFormat="true" ht="17.25" hidden="false" customHeight="true" outlineLevel="0" collapsed="false">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5"/>
      <c r="AQ67" s="325"/>
      <c r="AR67" s="325"/>
      <c r="AS67" s="325"/>
      <c r="AT67" s="325"/>
      <c r="AU67" s="325"/>
      <c r="AV67" s="325"/>
      <c r="AW67" s="325"/>
      <c r="AX67" s="325"/>
      <c r="AY67" s="325"/>
      <c r="AZ67" s="325"/>
      <c r="BA67" s="325"/>
      <c r="BB67" s="325"/>
    </row>
    <row r="68" s="172" customFormat="true" ht="17.25" hidden="false" customHeight="true" outlineLevel="0" collapsed="false">
      <c r="B68" s="172" t="s">
        <v>363</v>
      </c>
      <c r="BL68" s="326"/>
      <c r="BM68" s="327"/>
      <c r="BN68" s="326"/>
      <c r="BO68" s="326"/>
      <c r="BP68" s="326"/>
      <c r="BQ68" s="328"/>
      <c r="BR68" s="329"/>
      <c r="BS68" s="329"/>
    </row>
    <row r="69" s="172" customFormat="true" ht="17.25" hidden="false" customHeight="true" outlineLevel="0" collapsed="false">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5"/>
      <c r="AV69" s="325"/>
      <c r="AW69" s="325"/>
      <c r="AX69" s="325"/>
    </row>
    <row r="70" customFormat="false" ht="17.25" hidden="false" customHeight="true" outlineLevel="0" collapsed="false">
      <c r="B70" s="172" t="s">
        <v>364</v>
      </c>
    </row>
    <row r="71" customFormat="false" ht="17.25" hidden="false" customHeight="true" outlineLevel="0" collapsed="false">
      <c r="B71" s="172"/>
    </row>
    <row r="72" customFormat="false" ht="17.25" hidden="false" customHeight="true" outlineLevel="0" collapsed="false">
      <c r="B72" s="172" t="s">
        <v>365</v>
      </c>
    </row>
    <row r="73" customFormat="false" ht="18.75" hidden="false" customHeight="true" outlineLevel="0" collapsed="false"/>
    <row r="74" customFormat="false" ht="18.75" hidden="false" customHeight="true" outlineLevel="0" collapsed="false"/>
    <row r="75" customFormat="false" ht="18.75" hidden="false" customHeight="true" outlineLevel="0" collapsed="false"/>
    <row r="76" customFormat="false" ht="18.75" hidden="false" customHeight="true" outlineLevel="0" collapsed="false"/>
    <row r="77" customFormat="false" ht="18.75" hidden="false" customHeight="true" outlineLevel="0" collapsed="false"/>
    <row r="78" customFormat="false" ht="18.75" hidden="false" customHeight="true" outlineLevel="0" collapsed="false"/>
    <row r="79" customFormat="false" ht="18.75" hidden="false" customHeight="true" outlineLevel="0" collapsed="false"/>
    <row r="80" customFormat="false" ht="18.75" hidden="false" customHeight="true" outlineLevel="0" collapsed="false"/>
    <row r="81" customFormat="false" ht="18.75" hidden="false" customHeight="true" outlineLevel="0" collapsed="false"/>
    <row r="82" customFormat="false" ht="18.75" hidden="false" customHeight="true" outlineLevel="0" collapsed="false"/>
    <row r="83" customFormat="false" ht="18.75" hidden="false" customHeight="true" outlineLevel="0" collapsed="false"/>
    <row r="84" customFormat="false" ht="18.75" hidden="false" customHeight="true" outlineLevel="0" collapsed="false"/>
    <row r="85" customFormat="false" ht="18.75" hidden="false" customHeight="true" outlineLevel="0" collapsed="false"/>
    <row r="86" customFormat="false" ht="18.75" hidden="false" customHeight="true" outlineLevel="0" collapsed="false"/>
    <row r="87" customFormat="false" ht="18.75" hidden="false" customHeight="true" outlineLevel="0" collapsed="false"/>
    <row r="88" customFormat="false" ht="18.75" hidden="false" customHeight="true" outlineLevel="0" collapsed="false"/>
    <row r="89" customFormat="false" ht="18.75" hidden="false" customHeight="true" outlineLevel="0" collapsed="false"/>
    <row r="90" customFormat="false" ht="18.75" hidden="false" customHeight="true" outlineLevel="0" collapsed="false"/>
    <row r="91" customFormat="false" ht="18.75" hidden="false" customHeight="true" outlineLevel="0" collapsed="false"/>
    <row r="92" customFormat="false" ht="18.75" hidden="false" customHeight="true" outlineLevel="0" collapsed="false"/>
    <row r="93" customFormat="false" ht="18.75" hidden="false" customHeight="true" outlineLevel="0" collapsed="false"/>
    <row r="94" customFormat="false" ht="18.75" hidden="false" customHeight="true" outlineLevel="0" collapsed="false"/>
    <row r="95" customFormat="false" ht="18.75" hidden="false" customHeight="true" outlineLevel="0" collapsed="false"/>
    <row r="96" customFormat="false" ht="18.75" hidden="false" customHeight="true" outlineLevel="0" collapsed="false"/>
    <row r="97" customFormat="false" ht="18.75" hidden="false" customHeight="true" outlineLevel="0" collapsed="false"/>
    <row r="98" customFormat="false" ht="18.75" hidden="false" customHeight="true" outlineLevel="0" collapsed="false"/>
    <row r="99" customFormat="false" ht="18.75" hidden="false" customHeight="true" outlineLevel="0" collapsed="false"/>
    <row r="100" customFormat="false" ht="18.75" hidden="false" customHeight="true" outlineLevel="0" collapsed="false"/>
    <row r="101" customFormat="false" ht="18.75" hidden="false" customHeight="true" outlineLevel="0" collapsed="false"/>
    <row r="102" customFormat="false" ht="18.75" hidden="false" customHeight="true" outlineLevel="0" collapsed="false"/>
    <row r="103" customFormat="false" ht="18.75" hidden="false" customHeight="true" outlineLevel="0" collapsed="false"/>
    <row r="104" customFormat="false" ht="18.75" hidden="false" customHeight="true" outlineLevel="0" collapsed="false"/>
    <row r="105" customFormat="false" ht="18.75" hidden="false" customHeight="true" outlineLevel="0" collapsed="false"/>
    <row r="106" customFormat="false" ht="18.75" hidden="false" customHeight="true" outlineLevel="0" collapsed="false"/>
    <row r="107" customFormat="false" ht="18.75" hidden="false" customHeight="true" outlineLevel="0" collapsed="false"/>
    <row r="108" customFormat="false" ht="18.75" hidden="false" customHeight="true" outlineLevel="0" collapsed="false"/>
    <row r="109" customFormat="false" ht="18.75" hidden="false" customHeight="true" outlineLevel="0" collapsed="false"/>
    <row r="110" customFormat="false" ht="18.75" hidden="false" customHeight="true" outlineLevel="0" collapsed="false"/>
    <row r="111" customFormat="false" ht="18.75" hidden="false" customHeight="true" outlineLevel="0" collapsed="false"/>
    <row r="112" customFormat="false" ht="18.75" hidden="false" customHeight="true" outlineLevel="0" collapsed="false"/>
    <row r="113" customFormat="false" ht="18.75" hidden="false" customHeight="true" outlineLevel="0" collapsed="false"/>
    <row r="114" customFormat="false" ht="18.75" hidden="false" customHeight="true" outlineLevel="0" collapsed="false"/>
    <row r="115" customFormat="false" ht="18.75" hidden="false" customHeight="true" outlineLevel="0" collapsed="false"/>
    <row r="116" customFormat="false" ht="18.75" hidden="false" customHeight="true" outlineLevel="0" collapsed="false"/>
  </sheetData>
  <mergeCells count="1">
    <mergeCell ref="F4:K5"/>
  </mergeCells>
  <printOptions headings="false" gridLines="false" gridLinesSet="true" horizontalCentered="false" verticalCentered="false"/>
  <pageMargins left="0.708333333333333" right="0.708333333333333" top="0.747916666666667" bottom="0.35416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U81"/>
  <sheetViews>
    <sheetView showFormulas="false" showGridLines="false" showRowColHeaders="true" showZeros="true" rightToLeft="false" tabSelected="false" showOutlineSymbols="true" defaultGridColor="true" view="pageBreakPreview" topLeftCell="A34" colorId="64" zoomScale="100" zoomScaleNormal="70" zoomScalePageLayoutView="100" workbookViewId="0">
      <selection pane="topLeft" activeCell="A1" activeCellId="0" sqref="A1"/>
    </sheetView>
  </sheetViews>
  <sheetFormatPr defaultColWidth="4.39453125" defaultRowHeight="20.25" zeroHeight="false" outlineLevelRow="0" outlineLevelCol="0"/>
  <cols>
    <col collapsed="false" customWidth="true" hidden="false" outlineLevel="0" max="1" min="1" style="1" width="1.59"/>
    <col collapsed="false" customWidth="true" hidden="false" outlineLevel="0" max="5" min="2" style="1" width="5.68"/>
    <col collapsed="false" customWidth="true" hidden="true" outlineLevel="0" max="6" min="6" style="1" width="16.5"/>
    <col collapsed="false" customWidth="true" hidden="false" outlineLevel="0" max="58" min="7" style="1" width="5.6"/>
    <col collapsed="false" customWidth="false" hidden="false" outlineLevel="0" max="1024" min="59" style="1" width="4.4"/>
  </cols>
  <sheetData>
    <row r="1" s="2" customFormat="true" ht="20.25" hidden="false" customHeight="true" outlineLevel="0" collapsed="false">
      <c r="C1" s="3" t="s">
        <v>0</v>
      </c>
      <c r="D1" s="3"/>
      <c r="E1" s="3"/>
      <c r="F1" s="3"/>
      <c r="G1" s="3"/>
      <c r="H1" s="4" t="s">
        <v>1</v>
      </c>
      <c r="J1" s="4"/>
      <c r="L1" s="3"/>
      <c r="M1" s="3"/>
      <c r="N1" s="3"/>
      <c r="O1" s="3"/>
      <c r="P1" s="3"/>
      <c r="Q1" s="3"/>
      <c r="R1" s="3"/>
      <c r="AM1" s="189"/>
      <c r="AN1" s="5"/>
      <c r="AO1" s="5" t="s">
        <v>2</v>
      </c>
      <c r="AP1" s="190" t="s">
        <v>366</v>
      </c>
      <c r="AQ1" s="190"/>
      <c r="AR1" s="190"/>
      <c r="AS1" s="190"/>
      <c r="AT1" s="190"/>
      <c r="AU1" s="190"/>
      <c r="AV1" s="190"/>
      <c r="AW1" s="190"/>
      <c r="AX1" s="190"/>
      <c r="AY1" s="190"/>
      <c r="AZ1" s="190"/>
      <c r="BA1" s="190"/>
      <c r="BB1" s="190"/>
      <c r="BC1" s="190"/>
      <c r="BD1" s="190"/>
      <c r="BE1" s="190"/>
      <c r="BF1" s="5" t="s">
        <v>4</v>
      </c>
    </row>
    <row r="2" s="2" customFormat="true" ht="20.25" hidden="false" customHeight="true" outlineLevel="0" collapsed="false">
      <c r="C2" s="3"/>
      <c r="D2" s="3"/>
      <c r="E2" s="3"/>
      <c r="F2" s="3"/>
      <c r="G2" s="3"/>
      <c r="J2" s="4"/>
      <c r="L2" s="3"/>
      <c r="M2" s="3"/>
      <c r="N2" s="3"/>
      <c r="O2" s="3"/>
      <c r="P2" s="3"/>
      <c r="Q2" s="3"/>
      <c r="R2" s="3"/>
      <c r="Y2" s="5" t="s">
        <v>5</v>
      </c>
      <c r="Z2" s="8" t="n">
        <v>6</v>
      </c>
      <c r="AA2" s="8"/>
      <c r="AB2" s="5" t="s">
        <v>6</v>
      </c>
      <c r="AC2" s="9" t="n">
        <f aca="false">IF(Z2=0,"",YEAR(DATE(2018+Z2,1,1)))</f>
        <v>2024</v>
      </c>
      <c r="AD2" s="9"/>
      <c r="AE2" s="7" t="s">
        <v>7</v>
      </c>
      <c r="AF2" s="7" t="s">
        <v>8</v>
      </c>
      <c r="AG2" s="8" t="n">
        <v>4</v>
      </c>
      <c r="AH2" s="8"/>
      <c r="AI2" s="7" t="s">
        <v>9</v>
      </c>
      <c r="AM2" s="189"/>
      <c r="AN2" s="5"/>
      <c r="AO2" s="5" t="s">
        <v>10</v>
      </c>
      <c r="AP2" s="8" t="s">
        <v>136</v>
      </c>
      <c r="AQ2" s="8"/>
      <c r="AR2" s="8"/>
      <c r="AS2" s="8"/>
      <c r="AT2" s="8"/>
      <c r="AU2" s="8"/>
      <c r="AV2" s="8"/>
      <c r="AW2" s="8"/>
      <c r="AX2" s="8"/>
      <c r="AY2" s="8"/>
      <c r="AZ2" s="8"/>
      <c r="BA2" s="8"/>
      <c r="BB2" s="8"/>
      <c r="BC2" s="8"/>
      <c r="BD2" s="8"/>
      <c r="BE2" s="8"/>
      <c r="BF2" s="5" t="s">
        <v>4</v>
      </c>
    </row>
    <row r="3" s="7" customFormat="true" ht="20.25" hidden="false" customHeight="true" outlineLevel="0" collapsed="false">
      <c r="G3" s="4"/>
      <c r="J3" s="4"/>
      <c r="L3" s="5"/>
      <c r="M3" s="5"/>
      <c r="N3" s="5"/>
      <c r="O3" s="5"/>
      <c r="P3" s="5"/>
      <c r="Q3" s="5"/>
      <c r="R3" s="5"/>
      <c r="Z3" s="12"/>
      <c r="AA3" s="12"/>
      <c r="AB3" s="12"/>
      <c r="AC3" s="13"/>
      <c r="AD3" s="12"/>
      <c r="BA3" s="191" t="s">
        <v>12</v>
      </c>
      <c r="BB3" s="15" t="s">
        <v>13</v>
      </c>
      <c r="BC3" s="15"/>
      <c r="BD3" s="15"/>
      <c r="BE3" s="15"/>
      <c r="BF3" s="5"/>
    </row>
    <row r="4" s="7" customFormat="true" ht="18.75" hidden="false" customHeight="false" outlineLevel="0" collapsed="false">
      <c r="G4" s="4"/>
      <c r="J4" s="4"/>
      <c r="L4" s="5"/>
      <c r="M4" s="5"/>
      <c r="N4" s="5"/>
      <c r="O4" s="5"/>
      <c r="P4" s="5"/>
      <c r="Q4" s="5"/>
      <c r="R4" s="5"/>
      <c r="Z4" s="192"/>
      <c r="AA4" s="192"/>
      <c r="AG4" s="2"/>
      <c r="AH4" s="2"/>
      <c r="AI4" s="2"/>
      <c r="AJ4" s="2"/>
      <c r="AK4" s="2"/>
      <c r="AL4" s="2"/>
      <c r="AM4" s="2"/>
      <c r="AN4" s="2"/>
      <c r="AO4" s="2"/>
      <c r="AP4" s="2"/>
      <c r="AQ4" s="2"/>
      <c r="AR4" s="2"/>
      <c r="AS4" s="2"/>
      <c r="AT4" s="2"/>
      <c r="AU4" s="2"/>
      <c r="AV4" s="2"/>
      <c r="AW4" s="2"/>
      <c r="AX4" s="2"/>
      <c r="AY4" s="2"/>
      <c r="AZ4" s="2"/>
      <c r="BA4" s="191" t="s">
        <v>14</v>
      </c>
      <c r="BB4" s="15" t="s">
        <v>15</v>
      </c>
      <c r="BC4" s="15"/>
      <c r="BD4" s="15"/>
      <c r="BE4" s="15"/>
      <c r="BF4" s="24"/>
    </row>
    <row r="5" s="7" customFormat="true" ht="6.75" hidden="false" customHeight="true" outlineLevel="0" collapsed="false">
      <c r="C5" s="2"/>
      <c r="D5" s="2"/>
      <c r="E5" s="2"/>
      <c r="F5" s="2"/>
      <c r="G5" s="3"/>
      <c r="H5" s="2"/>
      <c r="I5" s="2"/>
      <c r="J5" s="3"/>
      <c r="K5" s="2"/>
      <c r="L5" s="24"/>
      <c r="M5" s="24"/>
      <c r="N5" s="24"/>
      <c r="O5" s="24"/>
      <c r="P5" s="24"/>
      <c r="Q5" s="24"/>
      <c r="R5" s="24"/>
      <c r="S5" s="2"/>
      <c r="T5" s="2"/>
      <c r="U5" s="2"/>
      <c r="V5" s="2"/>
      <c r="W5" s="2"/>
      <c r="X5" s="2"/>
      <c r="Y5" s="2"/>
      <c r="Z5" s="193"/>
      <c r="AA5" s="193"/>
      <c r="AB5" s="2"/>
      <c r="AC5" s="2"/>
      <c r="AD5" s="2"/>
      <c r="AE5" s="2"/>
      <c r="AG5" s="2"/>
      <c r="AH5" s="2"/>
      <c r="AI5" s="2"/>
      <c r="AJ5" s="2"/>
      <c r="AK5" s="2"/>
      <c r="AL5" s="2"/>
      <c r="AM5" s="2"/>
      <c r="AN5" s="2"/>
      <c r="AO5" s="2"/>
      <c r="AP5" s="2"/>
      <c r="AQ5" s="2"/>
      <c r="AR5" s="2"/>
      <c r="AS5" s="2"/>
      <c r="AT5" s="2"/>
      <c r="AU5" s="2"/>
      <c r="AV5" s="2"/>
      <c r="AW5" s="2"/>
      <c r="AX5" s="2"/>
      <c r="AY5" s="2"/>
      <c r="AZ5" s="2"/>
      <c r="BA5" s="2"/>
      <c r="BB5" s="2"/>
      <c r="BC5" s="2"/>
      <c r="BD5" s="2"/>
      <c r="BE5" s="24"/>
      <c r="BF5" s="24"/>
    </row>
    <row r="6" s="7" customFormat="true" ht="20.25" hidden="false" customHeight="true" outlineLevel="0" collapsed="false">
      <c r="C6" s="2"/>
      <c r="D6" s="2"/>
      <c r="E6" s="2"/>
      <c r="F6" s="2"/>
      <c r="G6" s="3"/>
      <c r="H6" s="2"/>
      <c r="I6" s="2"/>
      <c r="J6" s="3"/>
      <c r="K6" s="2"/>
      <c r="L6" s="24"/>
      <c r="M6" s="24"/>
      <c r="N6" s="24"/>
      <c r="O6" s="24"/>
      <c r="P6" s="24"/>
      <c r="Q6" s="24"/>
      <c r="R6" s="24"/>
      <c r="S6" s="2"/>
      <c r="T6" s="2"/>
      <c r="U6" s="2"/>
      <c r="V6" s="2"/>
      <c r="W6" s="2"/>
      <c r="X6" s="2"/>
      <c r="Y6" s="2"/>
      <c r="Z6" s="193"/>
      <c r="AA6" s="193"/>
      <c r="AB6" s="2"/>
      <c r="AC6" s="2"/>
      <c r="AD6" s="2"/>
      <c r="AE6" s="2"/>
      <c r="AG6" s="2"/>
      <c r="AH6" s="2"/>
      <c r="AI6" s="2"/>
      <c r="AJ6" s="2"/>
      <c r="AK6" s="2"/>
      <c r="AL6" s="2" t="s">
        <v>137</v>
      </c>
      <c r="AM6" s="2"/>
      <c r="AN6" s="2"/>
      <c r="AO6" s="2"/>
      <c r="AP6" s="2"/>
      <c r="AQ6" s="2"/>
      <c r="AR6" s="2"/>
      <c r="AS6" s="2"/>
      <c r="AT6" s="191"/>
      <c r="AU6" s="191"/>
      <c r="AV6" s="30"/>
      <c r="AW6" s="2"/>
      <c r="AX6" s="31" t="n">
        <v>40</v>
      </c>
      <c r="AY6" s="31"/>
      <c r="AZ6" s="30" t="s">
        <v>17</v>
      </c>
      <c r="BA6" s="2"/>
      <c r="BB6" s="31" t="n">
        <v>160</v>
      </c>
      <c r="BC6" s="31"/>
      <c r="BD6" s="30" t="s">
        <v>18</v>
      </c>
      <c r="BE6" s="2"/>
      <c r="BF6" s="24"/>
    </row>
    <row r="7" s="7" customFormat="true" ht="6.75" hidden="false" customHeight="true" outlineLevel="0" collapsed="false">
      <c r="C7" s="2"/>
      <c r="D7" s="2"/>
      <c r="E7" s="2"/>
      <c r="F7" s="2"/>
      <c r="G7" s="3"/>
      <c r="H7" s="2"/>
      <c r="I7" s="2"/>
      <c r="J7" s="3"/>
      <c r="K7" s="2"/>
      <c r="L7" s="24"/>
      <c r="M7" s="24"/>
      <c r="N7" s="24"/>
      <c r="O7" s="24"/>
      <c r="P7" s="24"/>
      <c r="Q7" s="24"/>
      <c r="R7" s="24"/>
      <c r="S7" s="2"/>
      <c r="T7" s="2"/>
      <c r="U7" s="2"/>
      <c r="V7" s="2"/>
      <c r="W7" s="2"/>
      <c r="X7" s="2"/>
      <c r="Y7" s="2"/>
      <c r="Z7" s="193"/>
      <c r="AA7" s="193"/>
      <c r="AB7" s="2"/>
      <c r="AC7" s="2"/>
      <c r="AD7" s="2"/>
      <c r="AE7" s="2"/>
      <c r="AG7" s="2"/>
      <c r="AH7" s="2"/>
      <c r="AI7" s="2"/>
      <c r="AJ7" s="2"/>
      <c r="AK7" s="2"/>
      <c r="AL7" s="2"/>
      <c r="AM7" s="2"/>
      <c r="AN7" s="2"/>
      <c r="AO7" s="2"/>
      <c r="AP7" s="2"/>
      <c r="AQ7" s="2"/>
      <c r="AR7" s="2"/>
      <c r="AS7" s="2"/>
      <c r="AT7" s="2"/>
      <c r="AU7" s="2"/>
      <c r="AV7" s="2"/>
      <c r="AW7" s="2"/>
      <c r="AX7" s="2"/>
      <c r="AY7" s="2"/>
      <c r="AZ7" s="2"/>
      <c r="BA7" s="2"/>
      <c r="BB7" s="2"/>
      <c r="BC7" s="2"/>
      <c r="BD7" s="2"/>
      <c r="BE7" s="24"/>
      <c r="BF7" s="24"/>
    </row>
    <row r="8" s="7" customFormat="true" ht="20.25" hidden="false" customHeight="true" outlineLevel="0" collapsed="false">
      <c r="B8" s="194"/>
      <c r="C8" s="194"/>
      <c r="D8" s="194"/>
      <c r="E8" s="194"/>
      <c r="F8" s="194"/>
      <c r="G8" s="195"/>
      <c r="H8" s="195"/>
      <c r="I8" s="195"/>
      <c r="J8" s="194"/>
      <c r="K8" s="194"/>
      <c r="L8" s="195"/>
      <c r="M8" s="195"/>
      <c r="N8" s="195"/>
      <c r="O8" s="194"/>
      <c r="P8" s="195"/>
      <c r="Q8" s="195"/>
      <c r="R8" s="195"/>
      <c r="S8" s="196"/>
      <c r="T8" s="197"/>
      <c r="U8" s="197"/>
      <c r="V8" s="198"/>
      <c r="Z8" s="193"/>
      <c r="AA8" s="199"/>
      <c r="AB8" s="3"/>
      <c r="AC8" s="193"/>
      <c r="AD8" s="193"/>
      <c r="AE8" s="193"/>
      <c r="AF8" s="192"/>
      <c r="AG8" s="200"/>
      <c r="AH8" s="200"/>
      <c r="AI8" s="200"/>
      <c r="AJ8" s="2"/>
      <c r="AK8" s="24"/>
      <c r="AL8" s="199"/>
      <c r="AM8" s="199"/>
      <c r="AN8" s="3"/>
      <c r="AO8" s="191"/>
      <c r="AP8" s="191"/>
      <c r="AQ8" s="191"/>
      <c r="AR8" s="201"/>
      <c r="AS8" s="201"/>
      <c r="AT8" s="2"/>
      <c r="AU8" s="202"/>
      <c r="AV8" s="202"/>
      <c r="AW8" s="194"/>
      <c r="AX8" s="2"/>
      <c r="AY8" s="2" t="s">
        <v>19</v>
      </c>
      <c r="AZ8" s="2"/>
      <c r="BA8" s="2"/>
      <c r="BB8" s="203" t="n">
        <f aca="false">DAY(EOMONTH(DATE(AC2,AG2,1),0))</f>
        <v>30</v>
      </c>
      <c r="BC8" s="203"/>
      <c r="BD8" s="2" t="s">
        <v>20</v>
      </c>
      <c r="BE8" s="2"/>
      <c r="BF8" s="2"/>
      <c r="BJ8" s="5"/>
      <c r="BK8" s="5"/>
      <c r="BL8" s="5"/>
    </row>
    <row r="9" s="7" customFormat="true" ht="6" hidden="false" customHeight="true" outlineLevel="0" collapsed="false">
      <c r="B9" s="191"/>
      <c r="C9" s="191"/>
      <c r="D9" s="191"/>
      <c r="E9" s="191"/>
      <c r="F9" s="191"/>
      <c r="G9" s="194"/>
      <c r="H9" s="195"/>
      <c r="I9" s="191"/>
      <c r="J9" s="191"/>
      <c r="K9" s="191"/>
      <c r="L9" s="194"/>
      <c r="M9" s="195"/>
      <c r="N9" s="191"/>
      <c r="O9" s="191"/>
      <c r="P9" s="194"/>
      <c r="Q9" s="191"/>
      <c r="R9" s="191"/>
      <c r="S9" s="191"/>
      <c r="T9" s="191"/>
      <c r="U9" s="191"/>
      <c r="V9" s="191"/>
      <c r="Z9" s="2"/>
      <c r="AA9" s="2"/>
      <c r="AB9" s="2"/>
      <c r="AC9" s="2"/>
      <c r="AD9" s="2"/>
      <c r="AE9" s="2"/>
      <c r="AG9" s="193"/>
      <c r="AH9" s="2"/>
      <c r="AI9" s="2"/>
      <c r="AJ9" s="200"/>
      <c r="AK9" s="2"/>
      <c r="AL9" s="2"/>
      <c r="AM9" s="2"/>
      <c r="AN9" s="2"/>
      <c r="AO9" s="2"/>
      <c r="AP9" s="2"/>
      <c r="AQ9" s="193"/>
      <c r="AR9" s="193"/>
      <c r="AS9" s="193"/>
      <c r="AT9" s="2"/>
      <c r="AU9" s="2"/>
      <c r="AV9" s="2"/>
      <c r="AW9" s="2"/>
      <c r="AX9" s="2"/>
      <c r="AY9" s="2"/>
      <c r="AZ9" s="2"/>
      <c r="BA9" s="2"/>
      <c r="BB9" s="2"/>
      <c r="BC9" s="2"/>
      <c r="BD9" s="2"/>
      <c r="BE9" s="2"/>
      <c r="BF9" s="2"/>
      <c r="BJ9" s="5"/>
      <c r="BK9" s="5"/>
      <c r="BL9" s="5"/>
    </row>
    <row r="10" s="7" customFormat="true" ht="18.75" hidden="false" customHeight="false" outlineLevel="0" collapsed="false">
      <c r="B10" s="194"/>
      <c r="C10" s="194"/>
      <c r="D10" s="194"/>
      <c r="E10" s="194"/>
      <c r="F10" s="194"/>
      <c r="G10" s="195"/>
      <c r="H10" s="195"/>
      <c r="I10" s="195"/>
      <c r="J10" s="194"/>
      <c r="K10" s="194"/>
      <c r="L10" s="195"/>
      <c r="M10" s="195"/>
      <c r="N10" s="195"/>
      <c r="O10" s="194"/>
      <c r="P10" s="195"/>
      <c r="Q10" s="195"/>
      <c r="R10" s="195"/>
      <c r="S10" s="196"/>
      <c r="T10" s="197"/>
      <c r="U10" s="197"/>
      <c r="V10" s="198"/>
      <c r="Z10" s="193"/>
      <c r="AA10" s="199"/>
      <c r="AB10" s="3"/>
      <c r="AC10" s="193"/>
      <c r="AD10" s="193"/>
      <c r="AE10" s="193"/>
      <c r="AG10" s="200"/>
      <c r="AH10" s="200"/>
      <c r="AI10" s="200"/>
      <c r="AJ10" s="2"/>
      <c r="AK10" s="24"/>
      <c r="AL10" s="199"/>
      <c r="AM10" s="2"/>
      <c r="AN10" s="2"/>
      <c r="AO10" s="204"/>
      <c r="AP10" s="204"/>
      <c r="AQ10" s="204"/>
      <c r="AR10" s="30"/>
      <c r="AS10" s="193"/>
      <c r="AT10" s="193"/>
      <c r="AU10" s="193"/>
      <c r="AV10" s="2"/>
      <c r="AW10" s="2"/>
      <c r="AX10" s="205"/>
      <c r="AY10" s="205"/>
      <c r="AZ10" s="24" t="s">
        <v>138</v>
      </c>
      <c r="BA10" s="2"/>
      <c r="BB10" s="31" t="n">
        <v>1</v>
      </c>
      <c r="BC10" s="31"/>
      <c r="BD10" s="31"/>
      <c r="BE10" s="206" t="s">
        <v>139</v>
      </c>
      <c r="BF10" s="2"/>
      <c r="BJ10" s="5"/>
      <c r="BK10" s="5"/>
      <c r="BL10" s="5"/>
    </row>
    <row r="11" s="7" customFormat="true" ht="6" hidden="false" customHeight="true" outlineLevel="0" collapsed="false">
      <c r="B11" s="191"/>
      <c r="C11" s="191"/>
      <c r="D11" s="191"/>
      <c r="E11" s="191"/>
      <c r="F11" s="12"/>
      <c r="G11" s="191"/>
      <c r="H11" s="191"/>
      <c r="I11" s="191"/>
      <c r="J11" s="191"/>
      <c r="K11" s="194"/>
      <c r="L11" s="195"/>
      <c r="M11" s="191"/>
      <c r="N11" s="191"/>
      <c r="O11" s="194"/>
      <c r="P11" s="191"/>
      <c r="Q11" s="191"/>
      <c r="R11" s="191"/>
      <c r="S11" s="191"/>
      <c r="T11" s="191"/>
      <c r="U11" s="191"/>
      <c r="V11" s="12"/>
      <c r="Z11" s="2"/>
      <c r="AA11" s="2"/>
      <c r="AB11" s="2"/>
      <c r="AC11" s="2"/>
      <c r="AD11" s="2"/>
      <c r="AE11" s="2"/>
      <c r="AG11" s="193"/>
      <c r="AH11" s="200"/>
      <c r="AI11" s="2"/>
      <c r="AJ11" s="200"/>
      <c r="AK11" s="2"/>
      <c r="AL11" s="2"/>
      <c r="AM11" s="2"/>
      <c r="AN11" s="2"/>
      <c r="AO11" s="191"/>
      <c r="AP11" s="191"/>
      <c r="AQ11" s="194"/>
      <c r="AR11" s="207"/>
      <c r="AS11" s="193"/>
      <c r="AT11" s="193"/>
      <c r="AU11" s="193"/>
      <c r="AV11" s="2"/>
      <c r="AW11" s="2"/>
      <c r="AX11" s="205"/>
      <c r="AY11" s="205"/>
      <c r="AZ11" s="2"/>
      <c r="BA11" s="2"/>
      <c r="BB11" s="193"/>
      <c r="BC11" s="193"/>
      <c r="BD11" s="193"/>
      <c r="BE11" s="206"/>
      <c r="BF11" s="2"/>
      <c r="BJ11" s="5"/>
      <c r="BK11" s="5"/>
      <c r="BL11" s="5"/>
    </row>
    <row r="12" s="7" customFormat="true" ht="20.25" hidden="false" customHeight="true" outlineLevel="0" collapsed="false">
      <c r="B12" s="172"/>
      <c r="C12" s="172"/>
      <c r="D12" s="172"/>
      <c r="E12" s="172"/>
      <c r="F12" s="172"/>
      <c r="G12" s="172"/>
      <c r="H12" s="172"/>
      <c r="I12" s="172"/>
      <c r="J12" s="172"/>
      <c r="K12" s="172"/>
      <c r="L12" s="172"/>
      <c r="M12" s="172"/>
      <c r="N12" s="172"/>
      <c r="O12" s="172"/>
      <c r="P12" s="172"/>
      <c r="Q12" s="172"/>
      <c r="R12" s="172"/>
      <c r="S12" s="172"/>
      <c r="T12" s="172"/>
      <c r="U12" s="172"/>
      <c r="V12" s="172"/>
      <c r="Z12" s="194"/>
      <c r="AA12" s="1"/>
      <c r="AB12" s="1"/>
      <c r="AC12" s="194"/>
      <c r="AD12" s="193"/>
      <c r="AE12" s="193"/>
      <c r="AF12" s="192"/>
      <c r="AG12" s="3"/>
      <c r="AH12" s="200"/>
      <c r="AI12" s="2"/>
      <c r="AJ12" s="200"/>
      <c r="AK12" s="2"/>
      <c r="AL12" s="2"/>
      <c r="AM12" s="2"/>
      <c r="AN12" s="2"/>
      <c r="AO12" s="208"/>
      <c r="AP12" s="208"/>
      <c r="AQ12" s="208"/>
      <c r="AR12" s="30"/>
      <c r="AS12" s="193"/>
      <c r="AT12" s="193"/>
      <c r="AU12" s="193"/>
      <c r="AV12" s="2"/>
      <c r="AW12" s="2"/>
      <c r="AX12" s="205"/>
      <c r="AY12" s="205"/>
      <c r="AZ12" s="2"/>
      <c r="BA12" s="2"/>
      <c r="BB12" s="31" t="n">
        <v>1</v>
      </c>
      <c r="BC12" s="31"/>
      <c r="BD12" s="31"/>
      <c r="BE12" s="209" t="s">
        <v>140</v>
      </c>
      <c r="BF12" s="2"/>
      <c r="BJ12" s="5"/>
      <c r="BK12" s="5"/>
      <c r="BL12" s="5"/>
    </row>
    <row r="13" s="7" customFormat="true" ht="6.75" hidden="false" customHeight="true" outlineLevel="0" collapsed="false">
      <c r="B13" s="172"/>
      <c r="C13" s="172"/>
      <c r="D13" s="172"/>
      <c r="E13" s="172"/>
      <c r="F13" s="172"/>
      <c r="G13" s="172"/>
      <c r="H13" s="172"/>
      <c r="I13" s="172"/>
      <c r="J13" s="172"/>
      <c r="K13" s="172"/>
      <c r="L13" s="172"/>
      <c r="M13" s="172"/>
      <c r="N13" s="172"/>
      <c r="O13" s="172"/>
      <c r="P13" s="172"/>
      <c r="Q13" s="172"/>
      <c r="R13" s="172"/>
      <c r="S13" s="172"/>
      <c r="T13" s="172"/>
      <c r="U13" s="172"/>
      <c r="V13" s="172"/>
      <c r="Z13" s="195"/>
      <c r="AA13" s="42"/>
      <c r="AB13" s="42"/>
      <c r="AC13" s="195"/>
      <c r="AD13" s="200"/>
      <c r="AE13" s="200"/>
      <c r="AG13" s="2"/>
      <c r="AH13" s="2"/>
      <c r="AI13" s="2"/>
      <c r="AJ13" s="2"/>
      <c r="AK13" s="2"/>
      <c r="AL13" s="2"/>
      <c r="AM13" s="2"/>
      <c r="AN13" s="2"/>
      <c r="AO13" s="191"/>
      <c r="AP13" s="191"/>
      <c r="AQ13" s="191"/>
      <c r="AR13" s="2"/>
      <c r="AS13" s="193"/>
      <c r="AT13" s="193"/>
      <c r="AU13" s="193"/>
      <c r="AV13" s="2"/>
      <c r="AW13" s="2"/>
      <c r="AX13" s="205"/>
      <c r="AY13" s="205"/>
      <c r="AZ13" s="2"/>
      <c r="BA13" s="2"/>
      <c r="BB13" s="193"/>
      <c r="BC13" s="193"/>
      <c r="BD13" s="193"/>
      <c r="BE13" s="206"/>
      <c r="BF13" s="2"/>
      <c r="BJ13" s="5"/>
      <c r="BK13" s="5"/>
      <c r="BL13" s="5"/>
    </row>
    <row r="14" s="7" customFormat="true" ht="18.75" hidden="false" customHeight="false" outlineLevel="0" collapsed="false">
      <c r="B14" s="172"/>
      <c r="C14" s="172"/>
      <c r="D14" s="172"/>
      <c r="E14" s="172"/>
      <c r="F14" s="172"/>
      <c r="G14" s="172"/>
      <c r="H14" s="172"/>
      <c r="I14" s="172"/>
      <c r="J14" s="172"/>
      <c r="K14" s="172"/>
      <c r="L14" s="172"/>
      <c r="M14" s="172"/>
      <c r="N14" s="172"/>
      <c r="O14" s="172"/>
      <c r="P14" s="172"/>
      <c r="Q14" s="172"/>
      <c r="R14" s="172"/>
      <c r="S14" s="172"/>
      <c r="T14" s="172"/>
      <c r="U14" s="172"/>
      <c r="V14" s="172"/>
      <c r="Z14" s="194"/>
      <c r="AA14" s="1"/>
      <c r="AB14" s="1"/>
      <c r="AC14" s="194"/>
      <c r="AD14" s="193"/>
      <c r="AE14" s="193"/>
      <c r="AG14" s="2"/>
      <c r="AH14" s="2"/>
      <c r="AI14" s="2"/>
      <c r="AJ14" s="2"/>
      <c r="AK14" s="2"/>
      <c r="AL14" s="2"/>
      <c r="AM14" s="2"/>
      <c r="AN14" s="2"/>
      <c r="AO14" s="191"/>
      <c r="AP14" s="191"/>
      <c r="AQ14" s="191"/>
      <c r="AR14" s="2"/>
      <c r="AS14" s="193"/>
      <c r="AT14" s="24" t="s">
        <v>141</v>
      </c>
      <c r="AU14" s="210"/>
      <c r="AV14" s="210"/>
      <c r="AW14" s="210"/>
      <c r="AX14" s="193" t="s">
        <v>48</v>
      </c>
      <c r="AY14" s="210"/>
      <c r="AZ14" s="210"/>
      <c r="BA14" s="210"/>
      <c r="BB14" s="24" t="s">
        <v>142</v>
      </c>
      <c r="BC14" s="211" t="n">
        <f aca="false">(AY14-AU14)*24</f>
        <v>0</v>
      </c>
      <c r="BD14" s="211"/>
      <c r="BE14" s="3" t="s">
        <v>143</v>
      </c>
      <c r="BF14" s="193"/>
      <c r="BJ14" s="5"/>
      <c r="BK14" s="5"/>
      <c r="BL14" s="5"/>
    </row>
    <row r="15" s="7" customFormat="true" ht="6.75" hidden="false" customHeight="true" outlineLevel="0" collapsed="false">
      <c r="C15" s="201"/>
      <c r="D15" s="201"/>
      <c r="E15" s="201"/>
      <c r="F15" s="201"/>
      <c r="G15" s="2"/>
      <c r="H15" s="2"/>
      <c r="I15" s="24"/>
      <c r="J15" s="193"/>
      <c r="K15" s="200"/>
      <c r="L15" s="2"/>
      <c r="M15" s="2"/>
      <c r="N15" s="193"/>
      <c r="O15" s="2"/>
      <c r="P15" s="2"/>
      <c r="Q15" s="200"/>
      <c r="R15" s="2"/>
      <c r="S15" s="2"/>
      <c r="T15" s="2"/>
      <c r="U15" s="2"/>
      <c r="V15" s="2"/>
      <c r="W15" s="24"/>
      <c r="X15" s="193"/>
      <c r="Y15" s="193"/>
      <c r="Z15" s="3"/>
      <c r="AA15" s="193"/>
      <c r="AB15" s="24"/>
      <c r="AC15" s="193"/>
      <c r="AD15" s="200"/>
      <c r="AE15" s="2"/>
      <c r="AG15" s="192"/>
      <c r="AH15" s="212"/>
      <c r="AJ15" s="212"/>
      <c r="AQ15" s="192"/>
      <c r="AR15" s="192"/>
      <c r="AS15" s="192"/>
      <c r="AT15" s="192"/>
      <c r="AU15" s="192"/>
      <c r="AX15" s="213"/>
      <c r="AY15" s="213"/>
      <c r="BB15" s="192"/>
      <c r="BC15" s="192"/>
      <c r="BD15" s="192"/>
      <c r="BE15" s="214"/>
      <c r="BJ15" s="5"/>
      <c r="BK15" s="5"/>
      <c r="BL15" s="5"/>
    </row>
    <row r="16" customFormat="false" ht="8.25" hidden="false" customHeight="true" outlineLevel="0" collapsed="false">
      <c r="C16" s="42"/>
      <c r="D16" s="42"/>
      <c r="E16" s="42"/>
      <c r="F16" s="42"/>
      <c r="G16" s="42"/>
      <c r="X16" s="42"/>
      <c r="AN16" s="42"/>
      <c r="BE16" s="43"/>
      <c r="BF16" s="43"/>
      <c r="BG16" s="43"/>
    </row>
    <row r="17" customFormat="false" ht="20.25" hidden="false" customHeight="true" outlineLevel="0" collapsed="false">
      <c r="B17" s="44" t="s">
        <v>21</v>
      </c>
      <c r="C17" s="45" t="s">
        <v>144</v>
      </c>
      <c r="D17" s="45"/>
      <c r="E17" s="45"/>
      <c r="F17" s="47"/>
      <c r="G17" s="215" t="s">
        <v>145</v>
      </c>
      <c r="H17" s="49" t="s">
        <v>146</v>
      </c>
      <c r="I17" s="49"/>
      <c r="J17" s="49"/>
      <c r="K17" s="49"/>
      <c r="L17" s="216" t="s">
        <v>147</v>
      </c>
      <c r="M17" s="216"/>
      <c r="N17" s="216"/>
      <c r="O17" s="216"/>
      <c r="P17" s="54"/>
      <c r="Q17" s="54"/>
      <c r="R17" s="54"/>
      <c r="S17" s="217" t="s">
        <v>148</v>
      </c>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8" t="str">
        <f aca="false">IF(BB3="４週","(11) 1～4週目の勤務時間数合計","(11) 1か月の勤務時間数   合計")</f>
        <v>(11) 1～4週目の勤務時間数合計</v>
      </c>
      <c r="AY17" s="218"/>
      <c r="AZ17" s="219" t="s">
        <v>149</v>
      </c>
      <c r="BA17" s="219"/>
      <c r="BB17" s="220" t="s">
        <v>150</v>
      </c>
      <c r="BC17" s="220"/>
      <c r="BD17" s="220"/>
      <c r="BE17" s="220"/>
      <c r="BF17" s="220"/>
    </row>
    <row r="18" customFormat="false" ht="20.25" hidden="false" customHeight="true" outlineLevel="0" collapsed="false">
      <c r="B18" s="44"/>
      <c r="C18" s="45"/>
      <c r="D18" s="45"/>
      <c r="E18" s="45"/>
      <c r="F18" s="57"/>
      <c r="G18" s="215"/>
      <c r="H18" s="49"/>
      <c r="I18" s="49"/>
      <c r="J18" s="49"/>
      <c r="K18" s="49"/>
      <c r="L18" s="216"/>
      <c r="M18" s="216"/>
      <c r="N18" s="216"/>
      <c r="O18" s="216"/>
      <c r="P18" s="54"/>
      <c r="Q18" s="54"/>
      <c r="R18" s="54"/>
      <c r="S18" s="61" t="s">
        <v>29</v>
      </c>
      <c r="T18" s="61"/>
      <c r="U18" s="61"/>
      <c r="V18" s="61"/>
      <c r="W18" s="61"/>
      <c r="X18" s="61"/>
      <c r="Y18" s="61"/>
      <c r="Z18" s="61" t="s">
        <v>30</v>
      </c>
      <c r="AA18" s="61"/>
      <c r="AB18" s="61"/>
      <c r="AC18" s="61"/>
      <c r="AD18" s="61"/>
      <c r="AE18" s="61"/>
      <c r="AF18" s="61"/>
      <c r="AG18" s="61" t="s">
        <v>31</v>
      </c>
      <c r="AH18" s="61"/>
      <c r="AI18" s="61"/>
      <c r="AJ18" s="61"/>
      <c r="AK18" s="61"/>
      <c r="AL18" s="61"/>
      <c r="AM18" s="61"/>
      <c r="AN18" s="61" t="s">
        <v>32</v>
      </c>
      <c r="AO18" s="61"/>
      <c r="AP18" s="61"/>
      <c r="AQ18" s="61"/>
      <c r="AR18" s="61"/>
      <c r="AS18" s="61"/>
      <c r="AT18" s="61"/>
      <c r="AU18" s="221" t="s">
        <v>33</v>
      </c>
      <c r="AV18" s="221"/>
      <c r="AW18" s="221"/>
      <c r="AX18" s="218"/>
      <c r="AY18" s="218"/>
      <c r="AZ18" s="219"/>
      <c r="BA18" s="219"/>
      <c r="BB18" s="220"/>
      <c r="BC18" s="220"/>
      <c r="BD18" s="220"/>
      <c r="BE18" s="220"/>
      <c r="BF18" s="220"/>
    </row>
    <row r="19" customFormat="false" ht="20.25" hidden="false" customHeight="true" outlineLevel="0" collapsed="false">
      <c r="B19" s="44"/>
      <c r="C19" s="45"/>
      <c r="D19" s="45"/>
      <c r="E19" s="45"/>
      <c r="F19" s="57"/>
      <c r="G19" s="215"/>
      <c r="H19" s="49"/>
      <c r="I19" s="49"/>
      <c r="J19" s="49"/>
      <c r="K19" s="49"/>
      <c r="L19" s="216"/>
      <c r="M19" s="216"/>
      <c r="N19" s="216"/>
      <c r="O19" s="216"/>
      <c r="P19" s="54"/>
      <c r="Q19" s="54"/>
      <c r="R19" s="54"/>
      <c r="S19" s="66" t="n">
        <v>1</v>
      </c>
      <c r="T19" s="64" t="n">
        <v>2</v>
      </c>
      <c r="U19" s="64" t="n">
        <v>3</v>
      </c>
      <c r="V19" s="64" t="n">
        <v>4</v>
      </c>
      <c r="W19" s="64" t="n">
        <v>5</v>
      </c>
      <c r="X19" s="64" t="n">
        <v>6</v>
      </c>
      <c r="Y19" s="65" t="n">
        <v>7</v>
      </c>
      <c r="Z19" s="66" t="n">
        <v>8</v>
      </c>
      <c r="AA19" s="64" t="n">
        <v>9</v>
      </c>
      <c r="AB19" s="64" t="n">
        <v>10</v>
      </c>
      <c r="AC19" s="64" t="n">
        <v>11</v>
      </c>
      <c r="AD19" s="64" t="n">
        <v>12</v>
      </c>
      <c r="AE19" s="64" t="n">
        <v>13</v>
      </c>
      <c r="AF19" s="65" t="n">
        <v>14</v>
      </c>
      <c r="AG19" s="63" t="n">
        <v>15</v>
      </c>
      <c r="AH19" s="64" t="n">
        <v>16</v>
      </c>
      <c r="AI19" s="64" t="n">
        <v>17</v>
      </c>
      <c r="AJ19" s="64" t="n">
        <v>18</v>
      </c>
      <c r="AK19" s="64" t="n">
        <v>19</v>
      </c>
      <c r="AL19" s="64" t="n">
        <v>20</v>
      </c>
      <c r="AM19" s="65" t="n">
        <v>21</v>
      </c>
      <c r="AN19" s="66" t="n">
        <v>22</v>
      </c>
      <c r="AO19" s="64" t="n">
        <v>23</v>
      </c>
      <c r="AP19" s="64" t="n">
        <v>24</v>
      </c>
      <c r="AQ19" s="64" t="n">
        <v>25</v>
      </c>
      <c r="AR19" s="64" t="n">
        <v>26</v>
      </c>
      <c r="AS19" s="64" t="n">
        <v>27</v>
      </c>
      <c r="AT19" s="65" t="n">
        <v>28</v>
      </c>
      <c r="AU19" s="66" t="str">
        <f aca="false">IF($BB$3="暦月",IF(DAY(DATE($AC$2,$AG$2,29))=29,29,""),"")</f>
        <v/>
      </c>
      <c r="AV19" s="64" t="str">
        <f aca="false">IF($BB$3="暦月",IF(DAY(DATE($AC$2,$AG$2,30))=30,30,""),"")</f>
        <v/>
      </c>
      <c r="AW19" s="65" t="str">
        <f aca="false">IF($BB$3="暦月",IF(DAY(DATE($AC$2,$AG$2,31))=31,31,""),"")</f>
        <v/>
      </c>
      <c r="AX19" s="218"/>
      <c r="AY19" s="218"/>
      <c r="AZ19" s="219"/>
      <c r="BA19" s="219"/>
      <c r="BB19" s="220"/>
      <c r="BC19" s="220"/>
      <c r="BD19" s="220"/>
      <c r="BE19" s="220"/>
      <c r="BF19" s="220"/>
    </row>
    <row r="20" customFormat="false" ht="20.25" hidden="true" customHeight="true" outlineLevel="0" collapsed="false">
      <c r="B20" s="44"/>
      <c r="C20" s="45"/>
      <c r="D20" s="45"/>
      <c r="E20" s="45"/>
      <c r="F20" s="57"/>
      <c r="G20" s="215"/>
      <c r="H20" s="49"/>
      <c r="I20" s="49"/>
      <c r="J20" s="49"/>
      <c r="K20" s="49"/>
      <c r="L20" s="216"/>
      <c r="M20" s="216"/>
      <c r="N20" s="216"/>
      <c r="O20" s="216"/>
      <c r="P20" s="54"/>
      <c r="Q20" s="54"/>
      <c r="R20" s="54"/>
      <c r="S20" s="66" t="n">
        <f aca="false">WEEKDAY(DATE($AC$2,$AG$2,1))</f>
        <v>2</v>
      </c>
      <c r="T20" s="64" t="n">
        <f aca="false">WEEKDAY(DATE($AC$2,$AG$2,2))</f>
        <v>3</v>
      </c>
      <c r="U20" s="64" t="n">
        <f aca="false">WEEKDAY(DATE($AC$2,$AG$2,3))</f>
        <v>4</v>
      </c>
      <c r="V20" s="64" t="n">
        <f aca="false">WEEKDAY(DATE($AC$2,$AG$2,4))</f>
        <v>5</v>
      </c>
      <c r="W20" s="64" t="n">
        <f aca="false">WEEKDAY(DATE($AC$2,$AG$2,5))</f>
        <v>6</v>
      </c>
      <c r="X20" s="64" t="n">
        <f aca="false">WEEKDAY(DATE($AC$2,$AG$2,6))</f>
        <v>7</v>
      </c>
      <c r="Y20" s="65" t="n">
        <f aca="false">WEEKDAY(DATE($AC$2,$AG$2,7))</f>
        <v>1</v>
      </c>
      <c r="Z20" s="66" t="n">
        <f aca="false">WEEKDAY(DATE($AC$2,$AG$2,8))</f>
        <v>2</v>
      </c>
      <c r="AA20" s="64" t="n">
        <f aca="false">WEEKDAY(DATE($AC$2,$AG$2,9))</f>
        <v>3</v>
      </c>
      <c r="AB20" s="64" t="n">
        <f aca="false">WEEKDAY(DATE($AC$2,$AG$2,10))</f>
        <v>4</v>
      </c>
      <c r="AC20" s="64" t="n">
        <f aca="false">WEEKDAY(DATE($AC$2,$AG$2,11))</f>
        <v>5</v>
      </c>
      <c r="AD20" s="64" t="n">
        <f aca="false">WEEKDAY(DATE($AC$2,$AG$2,12))</f>
        <v>6</v>
      </c>
      <c r="AE20" s="64" t="n">
        <f aca="false">WEEKDAY(DATE($AC$2,$AG$2,13))</f>
        <v>7</v>
      </c>
      <c r="AF20" s="65" t="n">
        <f aca="false">WEEKDAY(DATE($AC$2,$AG$2,14))</f>
        <v>1</v>
      </c>
      <c r="AG20" s="66" t="n">
        <f aca="false">WEEKDAY(DATE($AC$2,$AG$2,15))</f>
        <v>2</v>
      </c>
      <c r="AH20" s="64" t="n">
        <f aca="false">WEEKDAY(DATE($AC$2,$AG$2,16))</f>
        <v>3</v>
      </c>
      <c r="AI20" s="64" t="n">
        <f aca="false">WEEKDAY(DATE($AC$2,$AG$2,17))</f>
        <v>4</v>
      </c>
      <c r="AJ20" s="64" t="n">
        <f aca="false">WEEKDAY(DATE($AC$2,$AG$2,18))</f>
        <v>5</v>
      </c>
      <c r="AK20" s="64" t="n">
        <f aca="false">WEEKDAY(DATE($AC$2,$AG$2,19))</f>
        <v>6</v>
      </c>
      <c r="AL20" s="64" t="n">
        <f aca="false">WEEKDAY(DATE($AC$2,$AG$2,20))</f>
        <v>7</v>
      </c>
      <c r="AM20" s="65" t="n">
        <f aca="false">WEEKDAY(DATE($AC$2,$AG$2,21))</f>
        <v>1</v>
      </c>
      <c r="AN20" s="66" t="n">
        <f aca="false">WEEKDAY(DATE($AC$2,$AG$2,22))</f>
        <v>2</v>
      </c>
      <c r="AO20" s="64" t="n">
        <f aca="false">WEEKDAY(DATE($AC$2,$AG$2,23))</f>
        <v>3</v>
      </c>
      <c r="AP20" s="64" t="n">
        <f aca="false">WEEKDAY(DATE($AC$2,$AG$2,24))</f>
        <v>4</v>
      </c>
      <c r="AQ20" s="64" t="n">
        <f aca="false">WEEKDAY(DATE($AC$2,$AG$2,25))</f>
        <v>5</v>
      </c>
      <c r="AR20" s="64" t="n">
        <f aca="false">WEEKDAY(DATE($AC$2,$AG$2,26))</f>
        <v>6</v>
      </c>
      <c r="AS20" s="64" t="n">
        <f aca="false">WEEKDAY(DATE($AC$2,$AG$2,27))</f>
        <v>7</v>
      </c>
      <c r="AT20" s="65" t="n">
        <f aca="false">WEEKDAY(DATE($AC$2,$AG$2,28))</f>
        <v>1</v>
      </c>
      <c r="AU20" s="66" t="n">
        <f aca="false">IF(AU19=29,WEEKDAY(DATE($AC$2,$AG$2,29)),0)</f>
        <v>0</v>
      </c>
      <c r="AV20" s="64" t="n">
        <f aca="false">IF(AV19=30,WEEKDAY(DATE($AC$2,$AG$2,30)),0)</f>
        <v>0</v>
      </c>
      <c r="AW20" s="65" t="n">
        <f aca="false">IF(AW19=31,WEEKDAY(DATE($AC$2,$AG$2,31)),0)</f>
        <v>0</v>
      </c>
      <c r="AX20" s="218"/>
      <c r="AY20" s="218"/>
      <c r="AZ20" s="219"/>
      <c r="BA20" s="219"/>
      <c r="BB20" s="220"/>
      <c r="BC20" s="220"/>
      <c r="BD20" s="220"/>
      <c r="BE20" s="220"/>
      <c r="BF20" s="220"/>
    </row>
    <row r="21" customFormat="false" ht="22.5" hidden="false" customHeight="true" outlineLevel="0" collapsed="false">
      <c r="B21" s="44"/>
      <c r="C21" s="45"/>
      <c r="D21" s="45"/>
      <c r="E21" s="45"/>
      <c r="F21" s="68"/>
      <c r="G21" s="215"/>
      <c r="H21" s="49"/>
      <c r="I21" s="49"/>
      <c r="J21" s="49"/>
      <c r="K21" s="49"/>
      <c r="L21" s="216"/>
      <c r="M21" s="216"/>
      <c r="N21" s="216"/>
      <c r="O21" s="216"/>
      <c r="P21" s="54"/>
      <c r="Q21" s="54"/>
      <c r="R21" s="54"/>
      <c r="S21" s="74" t="str">
        <f aca="false">IF(S20=1,"日",IF(S20=2,"月",IF(S20=3,"火",IF(S20=4,"水",IF(S20=5,"木",IF(S20=6,"金","土"))))))</f>
        <v>月</v>
      </c>
      <c r="T21" s="72" t="str">
        <f aca="false">IF(T20=1,"日",IF(T20=2,"月",IF(T20=3,"火",IF(T20=4,"水",IF(T20=5,"木",IF(T20=6,"金","土"))))))</f>
        <v>火</v>
      </c>
      <c r="U21" s="72" t="str">
        <f aca="false">IF(U20=1,"日",IF(U20=2,"月",IF(U20=3,"火",IF(U20=4,"水",IF(U20=5,"木",IF(U20=6,"金","土"))))))</f>
        <v>水</v>
      </c>
      <c r="V21" s="72" t="str">
        <f aca="false">IF(V20=1,"日",IF(V20=2,"月",IF(V20=3,"火",IF(V20=4,"水",IF(V20=5,"木",IF(V20=6,"金","土"))))))</f>
        <v>木</v>
      </c>
      <c r="W21" s="72" t="str">
        <f aca="false">IF(W20=1,"日",IF(W20=2,"月",IF(W20=3,"火",IF(W20=4,"水",IF(W20=5,"木",IF(W20=6,"金","土"))))))</f>
        <v>金</v>
      </c>
      <c r="X21" s="72" t="str">
        <f aca="false">IF(X20=1,"日",IF(X20=2,"月",IF(X20=3,"火",IF(X20=4,"水",IF(X20=5,"木",IF(X20=6,"金","土"))))))</f>
        <v>土</v>
      </c>
      <c r="Y21" s="73" t="str">
        <f aca="false">IF(Y20=1,"日",IF(Y20=2,"月",IF(Y20=3,"火",IF(Y20=4,"水",IF(Y20=5,"木",IF(Y20=6,"金","土"))))))</f>
        <v>日</v>
      </c>
      <c r="Z21" s="74" t="str">
        <f aca="false">IF(Z20=1,"日",IF(Z20=2,"月",IF(Z20=3,"火",IF(Z20=4,"水",IF(Z20=5,"木",IF(Z20=6,"金","土"))))))</f>
        <v>月</v>
      </c>
      <c r="AA21" s="72" t="str">
        <f aca="false">IF(AA20=1,"日",IF(AA20=2,"月",IF(AA20=3,"火",IF(AA20=4,"水",IF(AA20=5,"木",IF(AA20=6,"金","土"))))))</f>
        <v>火</v>
      </c>
      <c r="AB21" s="72" t="str">
        <f aca="false">IF(AB20=1,"日",IF(AB20=2,"月",IF(AB20=3,"火",IF(AB20=4,"水",IF(AB20=5,"木",IF(AB20=6,"金","土"))))))</f>
        <v>水</v>
      </c>
      <c r="AC21" s="72" t="str">
        <f aca="false">IF(AC20=1,"日",IF(AC20=2,"月",IF(AC20=3,"火",IF(AC20=4,"水",IF(AC20=5,"木",IF(AC20=6,"金","土"))))))</f>
        <v>木</v>
      </c>
      <c r="AD21" s="72" t="str">
        <f aca="false">IF(AD20=1,"日",IF(AD20=2,"月",IF(AD20=3,"火",IF(AD20=4,"水",IF(AD20=5,"木",IF(AD20=6,"金","土"))))))</f>
        <v>金</v>
      </c>
      <c r="AE21" s="72" t="str">
        <f aca="false">IF(AE20=1,"日",IF(AE20=2,"月",IF(AE20=3,"火",IF(AE20=4,"水",IF(AE20=5,"木",IF(AE20=6,"金","土"))))))</f>
        <v>土</v>
      </c>
      <c r="AF21" s="73" t="str">
        <f aca="false">IF(AF20=1,"日",IF(AF20=2,"月",IF(AF20=3,"火",IF(AF20=4,"水",IF(AF20=5,"木",IF(AF20=6,"金","土"))))))</f>
        <v>日</v>
      </c>
      <c r="AG21" s="74" t="str">
        <f aca="false">IF(AG20=1,"日",IF(AG20=2,"月",IF(AG20=3,"火",IF(AG20=4,"水",IF(AG20=5,"木",IF(AG20=6,"金","土"))))))</f>
        <v>月</v>
      </c>
      <c r="AH21" s="72" t="str">
        <f aca="false">IF(AH20=1,"日",IF(AH20=2,"月",IF(AH20=3,"火",IF(AH20=4,"水",IF(AH20=5,"木",IF(AH20=6,"金","土"))))))</f>
        <v>火</v>
      </c>
      <c r="AI21" s="72" t="str">
        <f aca="false">IF(AI20=1,"日",IF(AI20=2,"月",IF(AI20=3,"火",IF(AI20=4,"水",IF(AI20=5,"木",IF(AI20=6,"金","土"))))))</f>
        <v>水</v>
      </c>
      <c r="AJ21" s="72" t="str">
        <f aca="false">IF(AJ20=1,"日",IF(AJ20=2,"月",IF(AJ20=3,"火",IF(AJ20=4,"水",IF(AJ20=5,"木",IF(AJ20=6,"金","土"))))))</f>
        <v>木</v>
      </c>
      <c r="AK21" s="72" t="str">
        <f aca="false">IF(AK20=1,"日",IF(AK20=2,"月",IF(AK20=3,"火",IF(AK20=4,"水",IF(AK20=5,"木",IF(AK20=6,"金","土"))))))</f>
        <v>金</v>
      </c>
      <c r="AL21" s="72" t="str">
        <f aca="false">IF(AL20=1,"日",IF(AL20=2,"月",IF(AL20=3,"火",IF(AL20=4,"水",IF(AL20=5,"木",IF(AL20=6,"金","土"))))))</f>
        <v>土</v>
      </c>
      <c r="AM21" s="73" t="str">
        <f aca="false">IF(AM20=1,"日",IF(AM20=2,"月",IF(AM20=3,"火",IF(AM20=4,"水",IF(AM20=5,"木",IF(AM20=6,"金","土"))))))</f>
        <v>日</v>
      </c>
      <c r="AN21" s="74" t="str">
        <f aca="false">IF(AN20=1,"日",IF(AN20=2,"月",IF(AN20=3,"火",IF(AN20=4,"水",IF(AN20=5,"木",IF(AN20=6,"金","土"))))))</f>
        <v>月</v>
      </c>
      <c r="AO21" s="72" t="str">
        <f aca="false">IF(AO20=1,"日",IF(AO20=2,"月",IF(AO20=3,"火",IF(AO20=4,"水",IF(AO20=5,"木",IF(AO20=6,"金","土"))))))</f>
        <v>火</v>
      </c>
      <c r="AP21" s="72" t="str">
        <f aca="false">IF(AP20=1,"日",IF(AP20=2,"月",IF(AP20=3,"火",IF(AP20=4,"水",IF(AP20=5,"木",IF(AP20=6,"金","土"))))))</f>
        <v>水</v>
      </c>
      <c r="AQ21" s="72" t="str">
        <f aca="false">IF(AQ20=1,"日",IF(AQ20=2,"月",IF(AQ20=3,"火",IF(AQ20=4,"水",IF(AQ20=5,"木",IF(AQ20=6,"金","土"))))))</f>
        <v>木</v>
      </c>
      <c r="AR21" s="72" t="str">
        <f aca="false">IF(AR20=1,"日",IF(AR20=2,"月",IF(AR20=3,"火",IF(AR20=4,"水",IF(AR20=5,"木",IF(AR20=6,"金","土"))))))</f>
        <v>金</v>
      </c>
      <c r="AS21" s="72" t="str">
        <f aca="false">IF(AS20=1,"日",IF(AS20=2,"月",IF(AS20=3,"火",IF(AS20=4,"水",IF(AS20=5,"木",IF(AS20=6,"金","土"))))))</f>
        <v>土</v>
      </c>
      <c r="AT21" s="73" t="str">
        <f aca="false">IF(AT20=1,"日",IF(AT20=2,"月",IF(AT20=3,"火",IF(AT20=4,"水",IF(AT20=5,"木",IF(AT20=6,"金","土"))))))</f>
        <v>日</v>
      </c>
      <c r="AU21" s="72" t="str">
        <f aca="false">IF(AU20=1,"日",IF(AU20=2,"月",IF(AU20=3,"火",IF(AU20=4,"水",IF(AU20=5,"木",IF(AU20=6,"金",IF(AU20=0,"","土")))))))</f>
        <v/>
      </c>
      <c r="AV21" s="72" t="str">
        <f aca="false">IF(AV20=1,"日",IF(AV20=2,"月",IF(AV20=3,"火",IF(AV20=4,"水",IF(AV20=5,"木",IF(AV20=6,"金",IF(AV20=0,"","土")))))))</f>
        <v/>
      </c>
      <c r="AW21" s="72" t="str">
        <f aca="false">IF(AW20=1,"日",IF(AW20=2,"月",IF(AW20=3,"火",IF(AW20=4,"水",IF(AW20=5,"木",IF(AW20=6,"金",IF(AW20=0,"","土")))))))</f>
        <v/>
      </c>
      <c r="AX21" s="218"/>
      <c r="AY21" s="218"/>
      <c r="AZ21" s="219"/>
      <c r="BA21" s="219"/>
      <c r="BB21" s="220"/>
      <c r="BC21" s="220"/>
      <c r="BD21" s="220"/>
      <c r="BE21" s="220"/>
      <c r="BF21" s="220"/>
    </row>
    <row r="22" customFormat="false" ht="20.25" hidden="false" customHeight="true" outlineLevel="0" collapsed="false">
      <c r="B22" s="222" t="n">
        <v>1</v>
      </c>
      <c r="C22" s="223"/>
      <c r="D22" s="223"/>
      <c r="E22" s="223"/>
      <c r="F22" s="224"/>
      <c r="G22" s="79"/>
      <c r="H22" s="510"/>
      <c r="I22" s="510"/>
      <c r="J22" s="510"/>
      <c r="K22" s="510"/>
      <c r="L22" s="226"/>
      <c r="M22" s="226"/>
      <c r="N22" s="226"/>
      <c r="O22" s="226"/>
      <c r="P22" s="227" t="s">
        <v>34</v>
      </c>
      <c r="Q22" s="227"/>
      <c r="R22" s="227"/>
      <c r="S22" s="110"/>
      <c r="T22" s="111"/>
      <c r="U22" s="111"/>
      <c r="V22" s="111"/>
      <c r="W22" s="111"/>
      <c r="X22" s="111"/>
      <c r="Y22" s="112"/>
      <c r="Z22" s="110"/>
      <c r="AA22" s="111"/>
      <c r="AB22" s="111"/>
      <c r="AC22" s="111"/>
      <c r="AD22" s="111"/>
      <c r="AE22" s="111"/>
      <c r="AF22" s="112"/>
      <c r="AG22" s="110"/>
      <c r="AH22" s="111"/>
      <c r="AI22" s="111"/>
      <c r="AJ22" s="111"/>
      <c r="AK22" s="111"/>
      <c r="AL22" s="111"/>
      <c r="AM22" s="112"/>
      <c r="AN22" s="110"/>
      <c r="AO22" s="111"/>
      <c r="AP22" s="111"/>
      <c r="AQ22" s="111"/>
      <c r="AR22" s="111"/>
      <c r="AS22" s="111"/>
      <c r="AT22" s="112"/>
      <c r="AU22" s="110"/>
      <c r="AV22" s="111"/>
      <c r="AW22" s="111"/>
      <c r="AX22" s="228"/>
      <c r="AY22" s="228"/>
      <c r="AZ22" s="229"/>
      <c r="BA22" s="229"/>
      <c r="BB22" s="230"/>
      <c r="BC22" s="230"/>
      <c r="BD22" s="230"/>
      <c r="BE22" s="230"/>
      <c r="BF22" s="230"/>
    </row>
    <row r="23" customFormat="false" ht="20.25" hidden="false" customHeight="true" outlineLevel="0" collapsed="false">
      <c r="B23" s="222"/>
      <c r="C23" s="223"/>
      <c r="D23" s="223"/>
      <c r="E23" s="223"/>
      <c r="F23" s="231"/>
      <c r="G23" s="79"/>
      <c r="H23" s="510"/>
      <c r="I23" s="510"/>
      <c r="J23" s="510"/>
      <c r="K23" s="510"/>
      <c r="L23" s="226"/>
      <c r="M23" s="226"/>
      <c r="N23" s="226"/>
      <c r="O23" s="226"/>
      <c r="P23" s="232" t="s">
        <v>35</v>
      </c>
      <c r="Q23" s="232"/>
      <c r="R23" s="232"/>
      <c r="S23" s="233" t="str">
        <f aca="false">IF(S22="","",VLOOKUP(S22,'シフト記号表（勤務時間帯） (5)'!$C$6:$K$35,9,FALSE()))</f>
        <v/>
      </c>
      <c r="T23" s="234" t="str">
        <f aca="false">IF(T22="","",VLOOKUP(T22,'シフト記号表（勤務時間帯） (5)'!$C$6:$K$35,9,FALSE()))</f>
        <v/>
      </c>
      <c r="U23" s="234" t="str">
        <f aca="false">IF(U22="","",VLOOKUP(U22,'シフト記号表（勤務時間帯） (5)'!$C$6:$K$35,9,FALSE()))</f>
        <v/>
      </c>
      <c r="V23" s="234" t="str">
        <f aca="false">IF(V22="","",VLOOKUP(V22,'シフト記号表（勤務時間帯） (5)'!$C$6:$K$35,9,FALSE()))</f>
        <v/>
      </c>
      <c r="W23" s="234" t="str">
        <f aca="false">IF(W22="","",VLOOKUP(W22,'シフト記号表（勤務時間帯） (5)'!$C$6:$K$35,9,FALSE()))</f>
        <v/>
      </c>
      <c r="X23" s="234" t="str">
        <f aca="false">IF(X22="","",VLOOKUP(X22,'シフト記号表（勤務時間帯） (5)'!$C$6:$K$35,9,FALSE()))</f>
        <v/>
      </c>
      <c r="Y23" s="235" t="str">
        <f aca="false">IF(Y22="","",VLOOKUP(Y22,'シフト記号表（勤務時間帯） (5)'!$C$6:$K$35,9,FALSE()))</f>
        <v/>
      </c>
      <c r="Z23" s="233" t="str">
        <f aca="false">IF(Z22="","",VLOOKUP(Z22,'シフト記号表（勤務時間帯） (5)'!$C$6:$K$35,9,FALSE()))</f>
        <v/>
      </c>
      <c r="AA23" s="234" t="str">
        <f aca="false">IF(AA22="","",VLOOKUP(AA22,'シフト記号表（勤務時間帯） (5)'!$C$6:$K$35,9,FALSE()))</f>
        <v/>
      </c>
      <c r="AB23" s="234" t="str">
        <f aca="false">IF(AB22="","",VLOOKUP(AB22,'シフト記号表（勤務時間帯） (5)'!$C$6:$K$35,9,FALSE()))</f>
        <v/>
      </c>
      <c r="AC23" s="234" t="str">
        <f aca="false">IF(AC22="","",VLOOKUP(AC22,'シフト記号表（勤務時間帯） (5)'!$C$6:$K$35,9,FALSE()))</f>
        <v/>
      </c>
      <c r="AD23" s="234" t="str">
        <f aca="false">IF(AD22="","",VLOOKUP(AD22,'シフト記号表（勤務時間帯） (5)'!$C$6:$K$35,9,FALSE()))</f>
        <v/>
      </c>
      <c r="AE23" s="234" t="str">
        <f aca="false">IF(AE22="","",VLOOKUP(AE22,'シフト記号表（勤務時間帯） (5)'!$C$6:$K$35,9,FALSE()))</f>
        <v/>
      </c>
      <c r="AF23" s="235" t="str">
        <f aca="false">IF(AF22="","",VLOOKUP(AF22,'シフト記号表（勤務時間帯） (5)'!$C$6:$K$35,9,FALSE()))</f>
        <v/>
      </c>
      <c r="AG23" s="233" t="str">
        <f aca="false">IF(AG22="","",VLOOKUP(AG22,'シフト記号表（勤務時間帯） (5)'!$C$6:$K$35,9,FALSE()))</f>
        <v/>
      </c>
      <c r="AH23" s="234" t="str">
        <f aca="false">IF(AH22="","",VLOOKUP(AH22,'シフト記号表（勤務時間帯） (5)'!$C$6:$K$35,9,FALSE()))</f>
        <v/>
      </c>
      <c r="AI23" s="234" t="str">
        <f aca="false">IF(AI22="","",VLOOKUP(AI22,'シフト記号表（勤務時間帯） (5)'!$C$6:$K$35,9,FALSE()))</f>
        <v/>
      </c>
      <c r="AJ23" s="234" t="str">
        <f aca="false">IF(AJ22="","",VLOOKUP(AJ22,'シフト記号表（勤務時間帯） (5)'!$C$6:$K$35,9,FALSE()))</f>
        <v/>
      </c>
      <c r="AK23" s="234" t="str">
        <f aca="false">IF(AK22="","",VLOOKUP(AK22,'シフト記号表（勤務時間帯） (5)'!$C$6:$K$35,9,FALSE()))</f>
        <v/>
      </c>
      <c r="AL23" s="234" t="str">
        <f aca="false">IF(AL22="","",VLOOKUP(AL22,'シフト記号表（勤務時間帯） (5)'!$C$6:$K$35,9,FALSE()))</f>
        <v/>
      </c>
      <c r="AM23" s="235" t="str">
        <f aca="false">IF(AM22="","",VLOOKUP(AM22,'シフト記号表（勤務時間帯） (5)'!$C$6:$K$35,9,FALSE()))</f>
        <v/>
      </c>
      <c r="AN23" s="233" t="str">
        <f aca="false">IF(AN22="","",VLOOKUP(AN22,'シフト記号表（勤務時間帯） (5)'!$C$6:$K$35,9,FALSE()))</f>
        <v/>
      </c>
      <c r="AO23" s="234" t="str">
        <f aca="false">IF(AO22="","",VLOOKUP(AO22,'シフト記号表（勤務時間帯） (5)'!$C$6:$K$35,9,FALSE()))</f>
        <v/>
      </c>
      <c r="AP23" s="234" t="str">
        <f aca="false">IF(AP22="","",VLOOKUP(AP22,'シフト記号表（勤務時間帯） (5)'!$C$6:$K$35,9,FALSE()))</f>
        <v/>
      </c>
      <c r="AQ23" s="234" t="str">
        <f aca="false">IF(AQ22="","",VLOOKUP(AQ22,'シフト記号表（勤務時間帯） (5)'!$C$6:$K$35,9,FALSE()))</f>
        <v/>
      </c>
      <c r="AR23" s="234" t="str">
        <f aca="false">IF(AR22="","",VLOOKUP(AR22,'シフト記号表（勤務時間帯） (5)'!$C$6:$K$35,9,FALSE()))</f>
        <v/>
      </c>
      <c r="AS23" s="234" t="str">
        <f aca="false">IF(AS22="","",VLOOKUP(AS22,'シフト記号表（勤務時間帯） (5)'!$C$6:$K$35,9,FALSE()))</f>
        <v/>
      </c>
      <c r="AT23" s="235" t="str">
        <f aca="false">IF(AT22="","",VLOOKUP(AT22,'シフト記号表（勤務時間帯） (5)'!$C$6:$K$35,9,FALSE()))</f>
        <v/>
      </c>
      <c r="AU23" s="233" t="str">
        <f aca="false">IF(AU22="","",VLOOKUP(AU22,'シフト記号表（勤務時間帯） (5)'!$C$6:$K$35,9,FALSE()))</f>
        <v/>
      </c>
      <c r="AV23" s="234" t="str">
        <f aca="false">IF(AV22="","",VLOOKUP(AV22,'シフト記号表（勤務時間帯） (5)'!$C$6:$K$35,9,FALSE()))</f>
        <v/>
      </c>
      <c r="AW23" s="234" t="str">
        <f aca="false">IF(AW22="","",VLOOKUP(AW22,'シフト記号表（勤務時間帯） (5)'!$C$6:$K$35,9,FALSE()))</f>
        <v/>
      </c>
      <c r="AX23" s="236" t="n">
        <f aca="false">IF($BB$3="４週",SUM(S23:AT23),IF($BB$3="暦月",SUM(S23:AW23),""))</f>
        <v>0</v>
      </c>
      <c r="AY23" s="236"/>
      <c r="AZ23" s="237" t="n">
        <f aca="false">IF($BB$3="４週",AX23/4,IF($BB$3="暦月",地密通所!AX23/(地密通所!$BB$8/7),""))</f>
        <v>0</v>
      </c>
      <c r="BA23" s="237"/>
      <c r="BB23" s="230"/>
      <c r="BC23" s="230"/>
      <c r="BD23" s="230"/>
      <c r="BE23" s="230"/>
      <c r="BF23" s="230"/>
    </row>
    <row r="24" customFormat="false" ht="20.25" hidden="false" customHeight="true" outlineLevel="0" collapsed="false">
      <c r="B24" s="222"/>
      <c r="C24" s="223"/>
      <c r="D24" s="223"/>
      <c r="E24" s="223"/>
      <c r="F24" s="238" t="n">
        <f aca="false">C22</f>
        <v>0</v>
      </c>
      <c r="G24" s="79"/>
      <c r="H24" s="510"/>
      <c r="I24" s="510"/>
      <c r="J24" s="510"/>
      <c r="K24" s="510"/>
      <c r="L24" s="226"/>
      <c r="M24" s="226"/>
      <c r="N24" s="226"/>
      <c r="O24" s="226"/>
      <c r="P24" s="239" t="s">
        <v>151</v>
      </c>
      <c r="Q24" s="239"/>
      <c r="R24" s="239"/>
      <c r="S24" s="96" t="str">
        <f aca="false">IF(S22="","",VLOOKUP(S22,'シフト記号表（勤務時間帯） (5)'!$C$6:$U$35,19,FALSE()))</f>
        <v/>
      </c>
      <c r="T24" s="97" t="str">
        <f aca="false">IF(T22="","",VLOOKUP(T22,'シフト記号表（勤務時間帯） (5)'!$C$6:$U$35,19,FALSE()))</f>
        <v/>
      </c>
      <c r="U24" s="97" t="str">
        <f aca="false">IF(U22="","",VLOOKUP(U22,'シフト記号表（勤務時間帯） (5)'!$C$6:$U$35,19,FALSE()))</f>
        <v/>
      </c>
      <c r="V24" s="97" t="str">
        <f aca="false">IF(V22="","",VLOOKUP(V22,'シフト記号表（勤務時間帯） (5)'!$C$6:$U$35,19,FALSE()))</f>
        <v/>
      </c>
      <c r="W24" s="97" t="str">
        <f aca="false">IF(W22="","",VLOOKUP(W22,'シフト記号表（勤務時間帯） (5)'!$C$6:$U$35,19,FALSE()))</f>
        <v/>
      </c>
      <c r="X24" s="97" t="str">
        <f aca="false">IF(X22="","",VLOOKUP(X22,'シフト記号表（勤務時間帯） (5)'!$C$6:$U$35,19,FALSE()))</f>
        <v/>
      </c>
      <c r="Y24" s="98" t="str">
        <f aca="false">IF(Y22="","",VLOOKUP(Y22,'シフト記号表（勤務時間帯） (5)'!$C$6:$U$35,19,FALSE()))</f>
        <v/>
      </c>
      <c r="Z24" s="96" t="str">
        <f aca="false">IF(Z22="","",VLOOKUP(Z22,'シフト記号表（勤務時間帯） (5)'!$C$6:$U$35,19,FALSE()))</f>
        <v/>
      </c>
      <c r="AA24" s="97" t="str">
        <f aca="false">IF(AA22="","",VLOOKUP(AA22,'シフト記号表（勤務時間帯） (5)'!$C$6:$U$35,19,FALSE()))</f>
        <v/>
      </c>
      <c r="AB24" s="97" t="str">
        <f aca="false">IF(AB22="","",VLOOKUP(AB22,'シフト記号表（勤務時間帯） (5)'!$C$6:$U$35,19,FALSE()))</f>
        <v/>
      </c>
      <c r="AC24" s="97" t="str">
        <f aca="false">IF(AC22="","",VLOOKUP(AC22,'シフト記号表（勤務時間帯） (5)'!$C$6:$U$35,19,FALSE()))</f>
        <v/>
      </c>
      <c r="AD24" s="97" t="str">
        <f aca="false">IF(AD22="","",VLOOKUP(AD22,'シフト記号表（勤務時間帯） (5)'!$C$6:$U$35,19,FALSE()))</f>
        <v/>
      </c>
      <c r="AE24" s="97" t="str">
        <f aca="false">IF(AE22="","",VLOOKUP(AE22,'シフト記号表（勤務時間帯） (5)'!$C$6:$U$35,19,FALSE()))</f>
        <v/>
      </c>
      <c r="AF24" s="98" t="str">
        <f aca="false">IF(AF22="","",VLOOKUP(AF22,'シフト記号表（勤務時間帯） (5)'!$C$6:$U$35,19,FALSE()))</f>
        <v/>
      </c>
      <c r="AG24" s="96" t="str">
        <f aca="false">IF(AG22="","",VLOOKUP(AG22,'シフト記号表（勤務時間帯） (5)'!$C$6:$U$35,19,FALSE()))</f>
        <v/>
      </c>
      <c r="AH24" s="97" t="str">
        <f aca="false">IF(AH22="","",VLOOKUP(AH22,'シフト記号表（勤務時間帯） (5)'!$C$6:$U$35,19,FALSE()))</f>
        <v/>
      </c>
      <c r="AI24" s="97" t="str">
        <f aca="false">IF(AI22="","",VLOOKUP(AI22,'シフト記号表（勤務時間帯） (5)'!$C$6:$U$35,19,FALSE()))</f>
        <v/>
      </c>
      <c r="AJ24" s="97" t="str">
        <f aca="false">IF(AJ22="","",VLOOKUP(AJ22,'シフト記号表（勤務時間帯） (5)'!$C$6:$U$35,19,FALSE()))</f>
        <v/>
      </c>
      <c r="AK24" s="97" t="str">
        <f aca="false">IF(AK22="","",VLOOKUP(AK22,'シフト記号表（勤務時間帯） (5)'!$C$6:$U$35,19,FALSE()))</f>
        <v/>
      </c>
      <c r="AL24" s="97" t="str">
        <f aca="false">IF(AL22="","",VLOOKUP(AL22,'シフト記号表（勤務時間帯） (5)'!$C$6:$U$35,19,FALSE()))</f>
        <v/>
      </c>
      <c r="AM24" s="98" t="str">
        <f aca="false">IF(AM22="","",VLOOKUP(AM22,'シフト記号表（勤務時間帯） (5)'!$C$6:$U$35,19,FALSE()))</f>
        <v/>
      </c>
      <c r="AN24" s="96" t="str">
        <f aca="false">IF(AN22="","",VLOOKUP(AN22,'シフト記号表（勤務時間帯） (5)'!$C$6:$U$35,19,FALSE()))</f>
        <v/>
      </c>
      <c r="AO24" s="97" t="str">
        <f aca="false">IF(AO22="","",VLOOKUP(AO22,'シフト記号表（勤務時間帯） (5)'!$C$6:$U$35,19,FALSE()))</f>
        <v/>
      </c>
      <c r="AP24" s="97" t="str">
        <f aca="false">IF(AP22="","",VLOOKUP(AP22,'シフト記号表（勤務時間帯） (5)'!$C$6:$U$35,19,FALSE()))</f>
        <v/>
      </c>
      <c r="AQ24" s="97" t="str">
        <f aca="false">IF(AQ22="","",VLOOKUP(AQ22,'シフト記号表（勤務時間帯） (5)'!$C$6:$U$35,19,FALSE()))</f>
        <v/>
      </c>
      <c r="AR24" s="97" t="str">
        <f aca="false">IF(AR22="","",VLOOKUP(AR22,'シフト記号表（勤務時間帯） (5)'!$C$6:$U$35,19,FALSE()))</f>
        <v/>
      </c>
      <c r="AS24" s="97" t="str">
        <f aca="false">IF(AS22="","",VLOOKUP(AS22,'シフト記号表（勤務時間帯） (5)'!$C$6:$U$35,19,FALSE()))</f>
        <v/>
      </c>
      <c r="AT24" s="98" t="str">
        <f aca="false">IF(AT22="","",VLOOKUP(AT22,'シフト記号表（勤務時間帯） (5)'!$C$6:$U$35,19,FALSE()))</f>
        <v/>
      </c>
      <c r="AU24" s="96" t="str">
        <f aca="false">IF(AU22="","",VLOOKUP(AU22,'シフト記号表（勤務時間帯） (5)'!$C$6:$U$35,19,FALSE()))</f>
        <v/>
      </c>
      <c r="AV24" s="97" t="str">
        <f aca="false">IF(AV22="","",VLOOKUP(AV22,'シフト記号表（勤務時間帯） (5)'!$C$6:$U$35,19,FALSE()))</f>
        <v/>
      </c>
      <c r="AW24" s="97" t="str">
        <f aca="false">IF(AW22="","",VLOOKUP(AW22,'シフト記号表（勤務時間帯） (5)'!$C$6:$U$35,19,FALSE()))</f>
        <v/>
      </c>
      <c r="AX24" s="240" t="n">
        <f aca="false">IF($BB$3="４週",SUM(S24:AT24),IF($BB$3="暦月",SUM(S24:AW24),""))</f>
        <v>0</v>
      </c>
      <c r="AY24" s="240"/>
      <c r="AZ24" s="241" t="n">
        <f aca="false">IF($BB$3="４週",AX24/4,IF($BB$3="暦月",地密通所!AX24/(地密通所!$BB$8/7),""))</f>
        <v>0</v>
      </c>
      <c r="BA24" s="241"/>
      <c r="BB24" s="230"/>
      <c r="BC24" s="230"/>
      <c r="BD24" s="230"/>
      <c r="BE24" s="230"/>
      <c r="BF24" s="230"/>
    </row>
    <row r="25" customFormat="false" ht="20.25" hidden="false" customHeight="true" outlineLevel="0" collapsed="false">
      <c r="B25" s="242" t="n">
        <f aca="false">B22+1</f>
        <v>2</v>
      </c>
      <c r="C25" s="243"/>
      <c r="D25" s="243"/>
      <c r="E25" s="243"/>
      <c r="F25" s="104"/>
      <c r="G25" s="244"/>
      <c r="H25" s="511"/>
      <c r="I25" s="511"/>
      <c r="J25" s="511"/>
      <c r="K25" s="511"/>
      <c r="L25" s="245"/>
      <c r="M25" s="245"/>
      <c r="N25" s="245"/>
      <c r="O25" s="245"/>
      <c r="P25" s="246" t="s">
        <v>34</v>
      </c>
      <c r="Q25" s="246"/>
      <c r="R25" s="246"/>
      <c r="S25" s="110"/>
      <c r="T25" s="111"/>
      <c r="U25" s="111"/>
      <c r="V25" s="111"/>
      <c r="W25" s="111"/>
      <c r="X25" s="111"/>
      <c r="Y25" s="112"/>
      <c r="Z25" s="110"/>
      <c r="AA25" s="111"/>
      <c r="AB25" s="111"/>
      <c r="AC25" s="111"/>
      <c r="AD25" s="111"/>
      <c r="AE25" s="111"/>
      <c r="AF25" s="112"/>
      <c r="AG25" s="110"/>
      <c r="AH25" s="111"/>
      <c r="AI25" s="111"/>
      <c r="AJ25" s="111"/>
      <c r="AK25" s="111"/>
      <c r="AL25" s="111"/>
      <c r="AM25" s="112"/>
      <c r="AN25" s="110"/>
      <c r="AO25" s="111"/>
      <c r="AP25" s="111"/>
      <c r="AQ25" s="111"/>
      <c r="AR25" s="111"/>
      <c r="AS25" s="111"/>
      <c r="AT25" s="112"/>
      <c r="AU25" s="110"/>
      <c r="AV25" s="111"/>
      <c r="AW25" s="111"/>
      <c r="AX25" s="247"/>
      <c r="AY25" s="247"/>
      <c r="AZ25" s="248"/>
      <c r="BA25" s="248"/>
      <c r="BB25" s="249"/>
      <c r="BC25" s="249"/>
      <c r="BD25" s="249"/>
      <c r="BE25" s="249"/>
      <c r="BF25" s="249"/>
    </row>
    <row r="26" customFormat="false" ht="20.25" hidden="false" customHeight="true" outlineLevel="0" collapsed="false">
      <c r="B26" s="242"/>
      <c r="C26" s="243"/>
      <c r="D26" s="243"/>
      <c r="E26" s="243"/>
      <c r="F26" s="231"/>
      <c r="G26" s="244"/>
      <c r="H26" s="511"/>
      <c r="I26" s="511"/>
      <c r="J26" s="511"/>
      <c r="K26" s="511"/>
      <c r="L26" s="245"/>
      <c r="M26" s="245"/>
      <c r="N26" s="245"/>
      <c r="O26" s="245"/>
      <c r="P26" s="232" t="s">
        <v>35</v>
      </c>
      <c r="Q26" s="232"/>
      <c r="R26" s="232"/>
      <c r="S26" s="233" t="str">
        <f aca="false">IF(S25="","",VLOOKUP(S25,'シフト記号表（勤務時間帯） (5)'!$C$6:$K$35,9,FALSE()))</f>
        <v/>
      </c>
      <c r="T26" s="234" t="str">
        <f aca="false">IF(T25="","",VLOOKUP(T25,'シフト記号表（勤務時間帯） (5)'!$C$6:$K$35,9,FALSE()))</f>
        <v/>
      </c>
      <c r="U26" s="234" t="str">
        <f aca="false">IF(U25="","",VLOOKUP(U25,'シフト記号表（勤務時間帯） (5)'!$C$6:$K$35,9,FALSE()))</f>
        <v/>
      </c>
      <c r="V26" s="234" t="str">
        <f aca="false">IF(V25="","",VLOOKUP(V25,'シフト記号表（勤務時間帯） (5)'!$C$6:$K$35,9,FALSE()))</f>
        <v/>
      </c>
      <c r="W26" s="234" t="str">
        <f aca="false">IF(W25="","",VLOOKUP(W25,'シフト記号表（勤務時間帯） (5)'!$C$6:$K$35,9,FALSE()))</f>
        <v/>
      </c>
      <c r="X26" s="234" t="str">
        <f aca="false">IF(X25="","",VLOOKUP(X25,'シフト記号表（勤務時間帯） (5)'!$C$6:$K$35,9,FALSE()))</f>
        <v/>
      </c>
      <c r="Y26" s="235" t="str">
        <f aca="false">IF(Y25="","",VLOOKUP(Y25,'シフト記号表（勤務時間帯） (5)'!$C$6:$K$35,9,FALSE()))</f>
        <v/>
      </c>
      <c r="Z26" s="233" t="str">
        <f aca="false">IF(Z25="","",VLOOKUP(Z25,'シフト記号表（勤務時間帯） (5)'!$C$6:$K$35,9,FALSE()))</f>
        <v/>
      </c>
      <c r="AA26" s="234" t="str">
        <f aca="false">IF(AA25="","",VLOOKUP(AA25,'シフト記号表（勤務時間帯） (5)'!$C$6:$K$35,9,FALSE()))</f>
        <v/>
      </c>
      <c r="AB26" s="234" t="str">
        <f aca="false">IF(AB25="","",VLOOKUP(AB25,'シフト記号表（勤務時間帯） (5)'!$C$6:$K$35,9,FALSE()))</f>
        <v/>
      </c>
      <c r="AC26" s="234" t="str">
        <f aca="false">IF(AC25="","",VLOOKUP(AC25,'シフト記号表（勤務時間帯） (5)'!$C$6:$K$35,9,FALSE()))</f>
        <v/>
      </c>
      <c r="AD26" s="234" t="str">
        <f aca="false">IF(AD25="","",VLOOKUP(AD25,'シフト記号表（勤務時間帯） (5)'!$C$6:$K$35,9,FALSE()))</f>
        <v/>
      </c>
      <c r="AE26" s="234" t="str">
        <f aca="false">IF(AE25="","",VLOOKUP(AE25,'シフト記号表（勤務時間帯） (5)'!$C$6:$K$35,9,FALSE()))</f>
        <v/>
      </c>
      <c r="AF26" s="235" t="str">
        <f aca="false">IF(AF25="","",VLOOKUP(AF25,'シフト記号表（勤務時間帯） (5)'!$C$6:$K$35,9,FALSE()))</f>
        <v/>
      </c>
      <c r="AG26" s="233" t="str">
        <f aca="false">IF(AG25="","",VLOOKUP(AG25,'シフト記号表（勤務時間帯） (5)'!$C$6:$K$35,9,FALSE()))</f>
        <v/>
      </c>
      <c r="AH26" s="234" t="str">
        <f aca="false">IF(AH25="","",VLOOKUP(AH25,'シフト記号表（勤務時間帯） (5)'!$C$6:$K$35,9,FALSE()))</f>
        <v/>
      </c>
      <c r="AI26" s="234" t="str">
        <f aca="false">IF(AI25="","",VLOOKUP(AI25,'シフト記号表（勤務時間帯） (5)'!$C$6:$K$35,9,FALSE()))</f>
        <v/>
      </c>
      <c r="AJ26" s="234" t="str">
        <f aca="false">IF(AJ25="","",VLOOKUP(AJ25,'シフト記号表（勤務時間帯） (5)'!$C$6:$K$35,9,FALSE()))</f>
        <v/>
      </c>
      <c r="AK26" s="234" t="str">
        <f aca="false">IF(AK25="","",VLOOKUP(AK25,'シフト記号表（勤務時間帯） (5)'!$C$6:$K$35,9,FALSE()))</f>
        <v/>
      </c>
      <c r="AL26" s="234" t="str">
        <f aca="false">IF(AL25="","",VLOOKUP(AL25,'シフト記号表（勤務時間帯） (5)'!$C$6:$K$35,9,FALSE()))</f>
        <v/>
      </c>
      <c r="AM26" s="235" t="str">
        <f aca="false">IF(AM25="","",VLOOKUP(AM25,'シフト記号表（勤務時間帯） (5)'!$C$6:$K$35,9,FALSE()))</f>
        <v/>
      </c>
      <c r="AN26" s="233" t="str">
        <f aca="false">IF(AN25="","",VLOOKUP(AN25,'シフト記号表（勤務時間帯） (5)'!$C$6:$K$35,9,FALSE()))</f>
        <v/>
      </c>
      <c r="AO26" s="234" t="str">
        <f aca="false">IF(AO25="","",VLOOKUP(AO25,'シフト記号表（勤務時間帯） (5)'!$C$6:$K$35,9,FALSE()))</f>
        <v/>
      </c>
      <c r="AP26" s="234" t="str">
        <f aca="false">IF(AP25="","",VLOOKUP(AP25,'シフト記号表（勤務時間帯） (5)'!$C$6:$K$35,9,FALSE()))</f>
        <v/>
      </c>
      <c r="AQ26" s="234" t="str">
        <f aca="false">IF(AQ25="","",VLOOKUP(AQ25,'シフト記号表（勤務時間帯） (5)'!$C$6:$K$35,9,FALSE()))</f>
        <v/>
      </c>
      <c r="AR26" s="234" t="str">
        <f aca="false">IF(AR25="","",VLOOKUP(AR25,'シフト記号表（勤務時間帯） (5)'!$C$6:$K$35,9,FALSE()))</f>
        <v/>
      </c>
      <c r="AS26" s="234" t="str">
        <f aca="false">IF(AS25="","",VLOOKUP(AS25,'シフト記号表（勤務時間帯） (5)'!$C$6:$K$35,9,FALSE()))</f>
        <v/>
      </c>
      <c r="AT26" s="235" t="str">
        <f aca="false">IF(AT25="","",VLOOKUP(AT25,'シフト記号表（勤務時間帯） (5)'!$C$6:$K$35,9,FALSE()))</f>
        <v/>
      </c>
      <c r="AU26" s="233" t="str">
        <f aca="false">IF(AU25="","",VLOOKUP(AU25,'シフト記号表（勤務時間帯） (5)'!$C$6:$K$35,9,FALSE()))</f>
        <v/>
      </c>
      <c r="AV26" s="234" t="str">
        <f aca="false">IF(AV25="","",VLOOKUP(AV25,'シフト記号表（勤務時間帯） (5)'!$C$6:$K$35,9,FALSE()))</f>
        <v/>
      </c>
      <c r="AW26" s="234" t="str">
        <f aca="false">IF(AW25="","",VLOOKUP(AW25,'シフト記号表（勤務時間帯） (5)'!$C$6:$K$35,9,FALSE()))</f>
        <v/>
      </c>
      <c r="AX26" s="236" t="n">
        <f aca="false">IF($BB$3="４週",SUM(S26:AT26),IF($BB$3="暦月",SUM(S26:AW26),""))</f>
        <v>0</v>
      </c>
      <c r="AY26" s="236"/>
      <c r="AZ26" s="237" t="n">
        <f aca="false">IF($BB$3="４週",AX26/4,IF($BB$3="暦月",地密通所!AX26/(地密通所!$BB$8/7),""))</f>
        <v>0</v>
      </c>
      <c r="BA26" s="237"/>
      <c r="BB26" s="249"/>
      <c r="BC26" s="249"/>
      <c r="BD26" s="249"/>
      <c r="BE26" s="249"/>
      <c r="BF26" s="249"/>
    </row>
    <row r="27" customFormat="false" ht="20.25" hidden="false" customHeight="true" outlineLevel="0" collapsed="false">
      <c r="B27" s="242"/>
      <c r="C27" s="243"/>
      <c r="D27" s="243"/>
      <c r="E27" s="243"/>
      <c r="F27" s="231" t="n">
        <f aca="false">C25</f>
        <v>0</v>
      </c>
      <c r="G27" s="244"/>
      <c r="H27" s="511"/>
      <c r="I27" s="511"/>
      <c r="J27" s="511"/>
      <c r="K27" s="511"/>
      <c r="L27" s="245"/>
      <c r="M27" s="245"/>
      <c r="N27" s="245"/>
      <c r="O27" s="245"/>
      <c r="P27" s="239" t="s">
        <v>151</v>
      </c>
      <c r="Q27" s="239"/>
      <c r="R27" s="239"/>
      <c r="S27" s="96" t="str">
        <f aca="false">IF(S25="","",VLOOKUP(S25,'シフト記号表（勤務時間帯） (5)'!$C$6:$U$35,19,FALSE()))</f>
        <v/>
      </c>
      <c r="T27" s="97" t="str">
        <f aca="false">IF(T25="","",VLOOKUP(T25,'シフト記号表（勤務時間帯） (5)'!$C$6:$U$35,19,FALSE()))</f>
        <v/>
      </c>
      <c r="U27" s="97" t="str">
        <f aca="false">IF(U25="","",VLOOKUP(U25,'シフト記号表（勤務時間帯） (5)'!$C$6:$U$35,19,FALSE()))</f>
        <v/>
      </c>
      <c r="V27" s="97" t="str">
        <f aca="false">IF(V25="","",VLOOKUP(V25,'シフト記号表（勤務時間帯） (5)'!$C$6:$U$35,19,FALSE()))</f>
        <v/>
      </c>
      <c r="W27" s="97" t="str">
        <f aca="false">IF(W25="","",VLOOKUP(W25,'シフト記号表（勤務時間帯） (5)'!$C$6:$U$35,19,FALSE()))</f>
        <v/>
      </c>
      <c r="X27" s="97" t="str">
        <f aca="false">IF(X25="","",VLOOKUP(X25,'シフト記号表（勤務時間帯） (5)'!$C$6:$U$35,19,FALSE()))</f>
        <v/>
      </c>
      <c r="Y27" s="98" t="str">
        <f aca="false">IF(Y25="","",VLOOKUP(Y25,'シフト記号表（勤務時間帯） (5)'!$C$6:$U$35,19,FALSE()))</f>
        <v/>
      </c>
      <c r="Z27" s="96" t="str">
        <f aca="false">IF(Z25="","",VLOOKUP(Z25,'シフト記号表（勤務時間帯） (5)'!$C$6:$U$35,19,FALSE()))</f>
        <v/>
      </c>
      <c r="AA27" s="97" t="str">
        <f aca="false">IF(AA25="","",VLOOKUP(AA25,'シフト記号表（勤務時間帯） (5)'!$C$6:$U$35,19,FALSE()))</f>
        <v/>
      </c>
      <c r="AB27" s="97" t="str">
        <f aca="false">IF(AB25="","",VLOOKUP(AB25,'シフト記号表（勤務時間帯） (5)'!$C$6:$U$35,19,FALSE()))</f>
        <v/>
      </c>
      <c r="AC27" s="97" t="str">
        <f aca="false">IF(AC25="","",VLOOKUP(AC25,'シフト記号表（勤務時間帯） (5)'!$C$6:$U$35,19,FALSE()))</f>
        <v/>
      </c>
      <c r="AD27" s="97" t="str">
        <f aca="false">IF(AD25="","",VLOOKUP(AD25,'シフト記号表（勤務時間帯） (5)'!$C$6:$U$35,19,FALSE()))</f>
        <v/>
      </c>
      <c r="AE27" s="97" t="str">
        <f aca="false">IF(AE25="","",VLOOKUP(AE25,'シフト記号表（勤務時間帯） (5)'!$C$6:$U$35,19,FALSE()))</f>
        <v/>
      </c>
      <c r="AF27" s="98" t="str">
        <f aca="false">IF(AF25="","",VLOOKUP(AF25,'シフト記号表（勤務時間帯） (5)'!$C$6:$U$35,19,FALSE()))</f>
        <v/>
      </c>
      <c r="AG27" s="96" t="str">
        <f aca="false">IF(AG25="","",VLOOKUP(AG25,'シフト記号表（勤務時間帯） (5)'!$C$6:$U$35,19,FALSE()))</f>
        <v/>
      </c>
      <c r="AH27" s="97" t="str">
        <f aca="false">IF(AH25="","",VLOOKUP(AH25,'シフト記号表（勤務時間帯） (5)'!$C$6:$U$35,19,FALSE()))</f>
        <v/>
      </c>
      <c r="AI27" s="97" t="str">
        <f aca="false">IF(AI25="","",VLOOKUP(AI25,'シフト記号表（勤務時間帯） (5)'!$C$6:$U$35,19,FALSE()))</f>
        <v/>
      </c>
      <c r="AJ27" s="97" t="str">
        <f aca="false">IF(AJ25="","",VLOOKUP(AJ25,'シフト記号表（勤務時間帯） (5)'!$C$6:$U$35,19,FALSE()))</f>
        <v/>
      </c>
      <c r="AK27" s="97" t="str">
        <f aca="false">IF(AK25="","",VLOOKUP(AK25,'シフト記号表（勤務時間帯） (5)'!$C$6:$U$35,19,FALSE()))</f>
        <v/>
      </c>
      <c r="AL27" s="97" t="str">
        <f aca="false">IF(AL25="","",VLOOKUP(AL25,'シフト記号表（勤務時間帯） (5)'!$C$6:$U$35,19,FALSE()))</f>
        <v/>
      </c>
      <c r="AM27" s="98" t="str">
        <f aca="false">IF(AM25="","",VLOOKUP(AM25,'シフト記号表（勤務時間帯） (5)'!$C$6:$U$35,19,FALSE()))</f>
        <v/>
      </c>
      <c r="AN27" s="96" t="str">
        <f aca="false">IF(AN25="","",VLOOKUP(AN25,'シフト記号表（勤務時間帯） (5)'!$C$6:$U$35,19,FALSE()))</f>
        <v/>
      </c>
      <c r="AO27" s="97" t="str">
        <f aca="false">IF(AO25="","",VLOOKUP(AO25,'シフト記号表（勤務時間帯） (5)'!$C$6:$U$35,19,FALSE()))</f>
        <v/>
      </c>
      <c r="AP27" s="97" t="str">
        <f aca="false">IF(AP25="","",VLOOKUP(AP25,'シフト記号表（勤務時間帯） (5)'!$C$6:$U$35,19,FALSE()))</f>
        <v/>
      </c>
      <c r="AQ27" s="97" t="str">
        <f aca="false">IF(AQ25="","",VLOOKUP(AQ25,'シフト記号表（勤務時間帯） (5)'!$C$6:$U$35,19,FALSE()))</f>
        <v/>
      </c>
      <c r="AR27" s="97" t="str">
        <f aca="false">IF(AR25="","",VLOOKUP(AR25,'シフト記号表（勤務時間帯） (5)'!$C$6:$U$35,19,FALSE()))</f>
        <v/>
      </c>
      <c r="AS27" s="97" t="str">
        <f aca="false">IF(AS25="","",VLOOKUP(AS25,'シフト記号表（勤務時間帯） (5)'!$C$6:$U$35,19,FALSE()))</f>
        <v/>
      </c>
      <c r="AT27" s="98" t="str">
        <f aca="false">IF(AT25="","",VLOOKUP(AT25,'シフト記号表（勤務時間帯） (5)'!$C$6:$U$35,19,FALSE()))</f>
        <v/>
      </c>
      <c r="AU27" s="96" t="str">
        <f aca="false">IF(AU25="","",VLOOKUP(AU25,'シフト記号表（勤務時間帯） (5)'!$C$6:$U$35,19,FALSE()))</f>
        <v/>
      </c>
      <c r="AV27" s="97" t="str">
        <f aca="false">IF(AV25="","",VLOOKUP(AV25,'シフト記号表（勤務時間帯） (5)'!$C$6:$U$35,19,FALSE()))</f>
        <v/>
      </c>
      <c r="AW27" s="97" t="str">
        <f aca="false">IF(AW25="","",VLOOKUP(AW25,'シフト記号表（勤務時間帯） (5)'!$C$6:$U$35,19,FALSE()))</f>
        <v/>
      </c>
      <c r="AX27" s="240" t="n">
        <f aca="false">IF($BB$3="４週",SUM(S27:AT27),IF($BB$3="暦月",SUM(S27:AW27),""))</f>
        <v>0</v>
      </c>
      <c r="AY27" s="240"/>
      <c r="AZ27" s="241" t="n">
        <f aca="false">IF($BB$3="４週",AX27/4,IF($BB$3="暦月",地密通所!AX27/(地密通所!$BB$8/7),""))</f>
        <v>0</v>
      </c>
      <c r="BA27" s="241"/>
      <c r="BB27" s="249"/>
      <c r="BC27" s="249"/>
      <c r="BD27" s="249"/>
      <c r="BE27" s="249"/>
      <c r="BF27" s="249"/>
    </row>
    <row r="28" customFormat="false" ht="20.25" hidden="false" customHeight="true" outlineLevel="0" collapsed="false">
      <c r="B28" s="242" t="n">
        <f aca="false">B25+1</f>
        <v>3</v>
      </c>
      <c r="C28" s="250"/>
      <c r="D28" s="250"/>
      <c r="E28" s="250"/>
      <c r="F28" s="104"/>
      <c r="G28" s="244"/>
      <c r="H28" s="511"/>
      <c r="I28" s="511"/>
      <c r="J28" s="511"/>
      <c r="K28" s="511"/>
      <c r="L28" s="245"/>
      <c r="M28" s="245"/>
      <c r="N28" s="245"/>
      <c r="O28" s="245"/>
      <c r="P28" s="246" t="s">
        <v>34</v>
      </c>
      <c r="Q28" s="246"/>
      <c r="R28" s="246"/>
      <c r="S28" s="110"/>
      <c r="T28" s="111"/>
      <c r="U28" s="111"/>
      <c r="V28" s="111"/>
      <c r="W28" s="111"/>
      <c r="X28" s="111"/>
      <c r="Y28" s="112"/>
      <c r="Z28" s="110"/>
      <c r="AA28" s="111"/>
      <c r="AB28" s="111"/>
      <c r="AC28" s="111"/>
      <c r="AD28" s="111"/>
      <c r="AE28" s="111"/>
      <c r="AF28" s="112"/>
      <c r="AG28" s="110"/>
      <c r="AH28" s="111"/>
      <c r="AI28" s="111"/>
      <c r="AJ28" s="111"/>
      <c r="AK28" s="111"/>
      <c r="AL28" s="111"/>
      <c r="AM28" s="112"/>
      <c r="AN28" s="110"/>
      <c r="AO28" s="111"/>
      <c r="AP28" s="111"/>
      <c r="AQ28" s="111"/>
      <c r="AR28" s="111"/>
      <c r="AS28" s="111"/>
      <c r="AT28" s="112"/>
      <c r="AU28" s="110"/>
      <c r="AV28" s="111"/>
      <c r="AW28" s="111"/>
      <c r="AX28" s="247"/>
      <c r="AY28" s="247"/>
      <c r="AZ28" s="248"/>
      <c r="BA28" s="248"/>
      <c r="BB28" s="249"/>
      <c r="BC28" s="249"/>
      <c r="BD28" s="249"/>
      <c r="BE28" s="249"/>
      <c r="BF28" s="249"/>
    </row>
    <row r="29" customFormat="false" ht="20.25" hidden="false" customHeight="true" outlineLevel="0" collapsed="false">
      <c r="B29" s="242"/>
      <c r="C29" s="250"/>
      <c r="D29" s="250"/>
      <c r="E29" s="250"/>
      <c r="F29" s="231"/>
      <c r="G29" s="244"/>
      <c r="H29" s="511"/>
      <c r="I29" s="511"/>
      <c r="J29" s="511"/>
      <c r="K29" s="511"/>
      <c r="L29" s="245"/>
      <c r="M29" s="245"/>
      <c r="N29" s="245"/>
      <c r="O29" s="245"/>
      <c r="P29" s="232" t="s">
        <v>35</v>
      </c>
      <c r="Q29" s="232"/>
      <c r="R29" s="232"/>
      <c r="S29" s="233" t="str">
        <f aca="false">IF(S28="","",VLOOKUP(S28,'シフト記号表（勤務時間帯） (5)'!$C$6:$K$35,9,FALSE()))</f>
        <v/>
      </c>
      <c r="T29" s="234" t="str">
        <f aca="false">IF(T28="","",VLOOKUP(T28,'シフト記号表（勤務時間帯） (5)'!$C$6:$K$35,9,FALSE()))</f>
        <v/>
      </c>
      <c r="U29" s="234" t="str">
        <f aca="false">IF(U28="","",VLOOKUP(U28,'シフト記号表（勤務時間帯） (5)'!$C$6:$K$35,9,FALSE()))</f>
        <v/>
      </c>
      <c r="V29" s="234" t="str">
        <f aca="false">IF(V28="","",VLOOKUP(V28,'シフト記号表（勤務時間帯） (5)'!$C$6:$K$35,9,FALSE()))</f>
        <v/>
      </c>
      <c r="W29" s="234" t="str">
        <f aca="false">IF(W28="","",VLOOKUP(W28,'シフト記号表（勤務時間帯） (5)'!$C$6:$K$35,9,FALSE()))</f>
        <v/>
      </c>
      <c r="X29" s="234" t="str">
        <f aca="false">IF(X28="","",VLOOKUP(X28,'シフト記号表（勤務時間帯） (5)'!$C$6:$K$35,9,FALSE()))</f>
        <v/>
      </c>
      <c r="Y29" s="235" t="str">
        <f aca="false">IF(Y28="","",VLOOKUP(Y28,'シフト記号表（勤務時間帯） (5)'!$C$6:$K$35,9,FALSE()))</f>
        <v/>
      </c>
      <c r="Z29" s="233" t="str">
        <f aca="false">IF(Z28="","",VLOOKUP(Z28,'シフト記号表（勤務時間帯） (5)'!$C$6:$K$35,9,FALSE()))</f>
        <v/>
      </c>
      <c r="AA29" s="234" t="str">
        <f aca="false">IF(AA28="","",VLOOKUP(AA28,'シフト記号表（勤務時間帯） (5)'!$C$6:$K$35,9,FALSE()))</f>
        <v/>
      </c>
      <c r="AB29" s="234" t="str">
        <f aca="false">IF(AB28="","",VLOOKUP(AB28,'シフト記号表（勤務時間帯） (5)'!$C$6:$K$35,9,FALSE()))</f>
        <v/>
      </c>
      <c r="AC29" s="234" t="str">
        <f aca="false">IF(AC28="","",VLOOKUP(AC28,'シフト記号表（勤務時間帯） (5)'!$C$6:$K$35,9,FALSE()))</f>
        <v/>
      </c>
      <c r="AD29" s="234" t="str">
        <f aca="false">IF(AD28="","",VLOOKUP(AD28,'シフト記号表（勤務時間帯） (5)'!$C$6:$K$35,9,FALSE()))</f>
        <v/>
      </c>
      <c r="AE29" s="234" t="str">
        <f aca="false">IF(AE28="","",VLOOKUP(AE28,'シフト記号表（勤務時間帯） (5)'!$C$6:$K$35,9,FALSE()))</f>
        <v/>
      </c>
      <c r="AF29" s="235" t="str">
        <f aca="false">IF(AF28="","",VLOOKUP(AF28,'シフト記号表（勤務時間帯） (5)'!$C$6:$K$35,9,FALSE()))</f>
        <v/>
      </c>
      <c r="AG29" s="233" t="str">
        <f aca="false">IF(AG28="","",VLOOKUP(AG28,'シフト記号表（勤務時間帯） (5)'!$C$6:$K$35,9,FALSE()))</f>
        <v/>
      </c>
      <c r="AH29" s="234" t="str">
        <f aca="false">IF(AH28="","",VLOOKUP(AH28,'シフト記号表（勤務時間帯） (5)'!$C$6:$K$35,9,FALSE()))</f>
        <v/>
      </c>
      <c r="AI29" s="234" t="str">
        <f aca="false">IF(AI28="","",VLOOKUP(AI28,'シフト記号表（勤務時間帯） (5)'!$C$6:$K$35,9,FALSE()))</f>
        <v/>
      </c>
      <c r="AJ29" s="234" t="str">
        <f aca="false">IF(AJ28="","",VLOOKUP(AJ28,'シフト記号表（勤務時間帯） (5)'!$C$6:$K$35,9,FALSE()))</f>
        <v/>
      </c>
      <c r="AK29" s="234" t="str">
        <f aca="false">IF(AK28="","",VLOOKUP(AK28,'シフト記号表（勤務時間帯） (5)'!$C$6:$K$35,9,FALSE()))</f>
        <v/>
      </c>
      <c r="AL29" s="234" t="str">
        <f aca="false">IF(AL28="","",VLOOKUP(AL28,'シフト記号表（勤務時間帯） (5)'!$C$6:$K$35,9,FALSE()))</f>
        <v/>
      </c>
      <c r="AM29" s="235" t="str">
        <f aca="false">IF(AM28="","",VLOOKUP(AM28,'シフト記号表（勤務時間帯） (5)'!$C$6:$K$35,9,FALSE()))</f>
        <v/>
      </c>
      <c r="AN29" s="233" t="str">
        <f aca="false">IF(AN28="","",VLOOKUP(AN28,'シフト記号表（勤務時間帯） (5)'!$C$6:$K$35,9,FALSE()))</f>
        <v/>
      </c>
      <c r="AO29" s="234" t="str">
        <f aca="false">IF(AO28="","",VLOOKUP(AO28,'シフト記号表（勤務時間帯） (5)'!$C$6:$K$35,9,FALSE()))</f>
        <v/>
      </c>
      <c r="AP29" s="234" t="str">
        <f aca="false">IF(AP28="","",VLOOKUP(AP28,'シフト記号表（勤務時間帯） (5)'!$C$6:$K$35,9,FALSE()))</f>
        <v/>
      </c>
      <c r="AQ29" s="234" t="str">
        <f aca="false">IF(AQ28="","",VLOOKUP(AQ28,'シフト記号表（勤務時間帯） (5)'!$C$6:$K$35,9,FALSE()))</f>
        <v/>
      </c>
      <c r="AR29" s="234" t="str">
        <f aca="false">IF(AR28="","",VLOOKUP(AR28,'シフト記号表（勤務時間帯） (5)'!$C$6:$K$35,9,FALSE()))</f>
        <v/>
      </c>
      <c r="AS29" s="234" t="str">
        <f aca="false">IF(AS28="","",VLOOKUP(AS28,'シフト記号表（勤務時間帯） (5)'!$C$6:$K$35,9,FALSE()))</f>
        <v/>
      </c>
      <c r="AT29" s="235" t="str">
        <f aca="false">IF(AT28="","",VLOOKUP(AT28,'シフト記号表（勤務時間帯） (5)'!$C$6:$K$35,9,FALSE()))</f>
        <v/>
      </c>
      <c r="AU29" s="233" t="str">
        <f aca="false">IF(AU28="","",VLOOKUP(AU28,'シフト記号表（勤務時間帯） (5)'!$C$6:$K$35,9,FALSE()))</f>
        <v/>
      </c>
      <c r="AV29" s="234" t="str">
        <f aca="false">IF(AV28="","",VLOOKUP(AV28,'シフト記号表（勤務時間帯） (5)'!$C$6:$K$35,9,FALSE()))</f>
        <v/>
      </c>
      <c r="AW29" s="234" t="str">
        <f aca="false">IF(AW28="","",VLOOKUP(AW28,'シフト記号表（勤務時間帯） (5)'!$C$6:$K$35,9,FALSE()))</f>
        <v/>
      </c>
      <c r="AX29" s="236" t="n">
        <f aca="false">IF($BB$3="４週",SUM(S29:AT29),IF($BB$3="暦月",SUM(S29:AW29),""))</f>
        <v>0</v>
      </c>
      <c r="AY29" s="236"/>
      <c r="AZ29" s="237" t="n">
        <f aca="false">IF($BB$3="４週",AX29/4,IF($BB$3="暦月",地密通所!AX29/(地密通所!$BB$8/7),""))</f>
        <v>0</v>
      </c>
      <c r="BA29" s="237"/>
      <c r="BB29" s="249"/>
      <c r="BC29" s="249"/>
      <c r="BD29" s="249"/>
      <c r="BE29" s="249"/>
      <c r="BF29" s="249"/>
    </row>
    <row r="30" customFormat="false" ht="20.25" hidden="false" customHeight="true" outlineLevel="0" collapsed="false">
      <c r="B30" s="242"/>
      <c r="C30" s="250"/>
      <c r="D30" s="250"/>
      <c r="E30" s="250"/>
      <c r="F30" s="231" t="n">
        <f aca="false">C28</f>
        <v>0</v>
      </c>
      <c r="G30" s="244"/>
      <c r="H30" s="511"/>
      <c r="I30" s="511"/>
      <c r="J30" s="511"/>
      <c r="K30" s="511"/>
      <c r="L30" s="245"/>
      <c r="M30" s="245"/>
      <c r="N30" s="245"/>
      <c r="O30" s="245"/>
      <c r="P30" s="239" t="s">
        <v>151</v>
      </c>
      <c r="Q30" s="239"/>
      <c r="R30" s="239"/>
      <c r="S30" s="96" t="str">
        <f aca="false">IF(S28="","",VLOOKUP(S28,'シフト記号表（勤務時間帯） (5)'!$C$6:$U$35,19,FALSE()))</f>
        <v/>
      </c>
      <c r="T30" s="97" t="str">
        <f aca="false">IF(T28="","",VLOOKUP(T28,'シフト記号表（勤務時間帯） (5)'!$C$6:$U$35,19,FALSE()))</f>
        <v/>
      </c>
      <c r="U30" s="97" t="str">
        <f aca="false">IF(U28="","",VLOOKUP(U28,'シフト記号表（勤務時間帯） (5)'!$C$6:$U$35,19,FALSE()))</f>
        <v/>
      </c>
      <c r="V30" s="97" t="str">
        <f aca="false">IF(V28="","",VLOOKUP(V28,'シフト記号表（勤務時間帯） (5)'!$C$6:$U$35,19,FALSE()))</f>
        <v/>
      </c>
      <c r="W30" s="97" t="str">
        <f aca="false">IF(W28="","",VLOOKUP(W28,'シフト記号表（勤務時間帯） (5)'!$C$6:$U$35,19,FALSE()))</f>
        <v/>
      </c>
      <c r="X30" s="97" t="str">
        <f aca="false">IF(X28="","",VLOOKUP(X28,'シフト記号表（勤務時間帯） (5)'!$C$6:$U$35,19,FALSE()))</f>
        <v/>
      </c>
      <c r="Y30" s="98" t="str">
        <f aca="false">IF(Y28="","",VLOOKUP(Y28,'シフト記号表（勤務時間帯） (5)'!$C$6:$U$35,19,FALSE()))</f>
        <v/>
      </c>
      <c r="Z30" s="96" t="str">
        <f aca="false">IF(Z28="","",VLOOKUP(Z28,'シフト記号表（勤務時間帯） (5)'!$C$6:$U$35,19,FALSE()))</f>
        <v/>
      </c>
      <c r="AA30" s="97" t="str">
        <f aca="false">IF(AA28="","",VLOOKUP(AA28,'シフト記号表（勤務時間帯） (5)'!$C$6:$U$35,19,FALSE()))</f>
        <v/>
      </c>
      <c r="AB30" s="97" t="str">
        <f aca="false">IF(AB28="","",VLOOKUP(AB28,'シフト記号表（勤務時間帯） (5)'!$C$6:$U$35,19,FALSE()))</f>
        <v/>
      </c>
      <c r="AC30" s="97" t="str">
        <f aca="false">IF(AC28="","",VLOOKUP(AC28,'シフト記号表（勤務時間帯） (5)'!$C$6:$U$35,19,FALSE()))</f>
        <v/>
      </c>
      <c r="AD30" s="97" t="str">
        <f aca="false">IF(AD28="","",VLOOKUP(AD28,'シフト記号表（勤務時間帯） (5)'!$C$6:$U$35,19,FALSE()))</f>
        <v/>
      </c>
      <c r="AE30" s="97" t="str">
        <f aca="false">IF(AE28="","",VLOOKUP(AE28,'シフト記号表（勤務時間帯） (5)'!$C$6:$U$35,19,FALSE()))</f>
        <v/>
      </c>
      <c r="AF30" s="98" t="str">
        <f aca="false">IF(AF28="","",VLOOKUP(AF28,'シフト記号表（勤務時間帯） (5)'!$C$6:$U$35,19,FALSE()))</f>
        <v/>
      </c>
      <c r="AG30" s="96" t="str">
        <f aca="false">IF(AG28="","",VLOOKUP(AG28,'シフト記号表（勤務時間帯） (5)'!$C$6:$U$35,19,FALSE()))</f>
        <v/>
      </c>
      <c r="AH30" s="97" t="str">
        <f aca="false">IF(AH28="","",VLOOKUP(AH28,'シフト記号表（勤務時間帯） (5)'!$C$6:$U$35,19,FALSE()))</f>
        <v/>
      </c>
      <c r="AI30" s="97" t="str">
        <f aca="false">IF(AI28="","",VLOOKUP(AI28,'シフト記号表（勤務時間帯） (5)'!$C$6:$U$35,19,FALSE()))</f>
        <v/>
      </c>
      <c r="AJ30" s="97" t="str">
        <f aca="false">IF(AJ28="","",VLOOKUP(AJ28,'シフト記号表（勤務時間帯） (5)'!$C$6:$U$35,19,FALSE()))</f>
        <v/>
      </c>
      <c r="AK30" s="97" t="str">
        <f aca="false">IF(AK28="","",VLOOKUP(AK28,'シフト記号表（勤務時間帯） (5)'!$C$6:$U$35,19,FALSE()))</f>
        <v/>
      </c>
      <c r="AL30" s="97" t="str">
        <f aca="false">IF(AL28="","",VLOOKUP(AL28,'シフト記号表（勤務時間帯） (5)'!$C$6:$U$35,19,FALSE()))</f>
        <v/>
      </c>
      <c r="AM30" s="98" t="str">
        <f aca="false">IF(AM28="","",VLOOKUP(AM28,'シフト記号表（勤務時間帯） (5)'!$C$6:$U$35,19,FALSE()))</f>
        <v/>
      </c>
      <c r="AN30" s="96" t="str">
        <f aca="false">IF(AN28="","",VLOOKUP(AN28,'シフト記号表（勤務時間帯） (5)'!$C$6:$U$35,19,FALSE()))</f>
        <v/>
      </c>
      <c r="AO30" s="97" t="str">
        <f aca="false">IF(AO28="","",VLOOKUP(AO28,'シフト記号表（勤務時間帯） (5)'!$C$6:$U$35,19,FALSE()))</f>
        <v/>
      </c>
      <c r="AP30" s="97" t="str">
        <f aca="false">IF(AP28="","",VLOOKUP(AP28,'シフト記号表（勤務時間帯） (5)'!$C$6:$U$35,19,FALSE()))</f>
        <v/>
      </c>
      <c r="AQ30" s="97" t="str">
        <f aca="false">IF(AQ28="","",VLOOKUP(AQ28,'シフト記号表（勤務時間帯） (5)'!$C$6:$U$35,19,FALSE()))</f>
        <v/>
      </c>
      <c r="AR30" s="97" t="str">
        <f aca="false">IF(AR28="","",VLOOKUP(AR28,'シフト記号表（勤務時間帯） (5)'!$C$6:$U$35,19,FALSE()))</f>
        <v/>
      </c>
      <c r="AS30" s="97" t="str">
        <f aca="false">IF(AS28="","",VLOOKUP(AS28,'シフト記号表（勤務時間帯） (5)'!$C$6:$U$35,19,FALSE()))</f>
        <v/>
      </c>
      <c r="AT30" s="98" t="str">
        <f aca="false">IF(AT28="","",VLOOKUP(AT28,'シフト記号表（勤務時間帯） (5)'!$C$6:$U$35,19,FALSE()))</f>
        <v/>
      </c>
      <c r="AU30" s="96" t="str">
        <f aca="false">IF(AU28="","",VLOOKUP(AU28,'シフト記号表（勤務時間帯） (5)'!$C$6:$U$35,19,FALSE()))</f>
        <v/>
      </c>
      <c r="AV30" s="97" t="str">
        <f aca="false">IF(AV28="","",VLOOKUP(AV28,'シフト記号表（勤務時間帯） (5)'!$C$6:$U$35,19,FALSE()))</f>
        <v/>
      </c>
      <c r="AW30" s="97" t="str">
        <f aca="false">IF(AW28="","",VLOOKUP(AW28,'シフト記号表（勤務時間帯） (5)'!$C$6:$U$35,19,FALSE()))</f>
        <v/>
      </c>
      <c r="AX30" s="240" t="n">
        <f aca="false">IF($BB$3="４週",SUM(S30:AT30),IF($BB$3="暦月",SUM(S30:AW30),""))</f>
        <v>0</v>
      </c>
      <c r="AY30" s="240"/>
      <c r="AZ30" s="241" t="n">
        <f aca="false">IF($BB$3="４週",AX30/4,IF($BB$3="暦月",地密通所!AX30/(地密通所!$BB$8/7),""))</f>
        <v>0</v>
      </c>
      <c r="BA30" s="241"/>
      <c r="BB30" s="249"/>
      <c r="BC30" s="249"/>
      <c r="BD30" s="249"/>
      <c r="BE30" s="249"/>
      <c r="BF30" s="249"/>
    </row>
    <row r="31" customFormat="false" ht="20.25" hidden="false" customHeight="true" outlineLevel="0" collapsed="false">
      <c r="B31" s="242" t="n">
        <f aca="false">B28+1</f>
        <v>4</v>
      </c>
      <c r="C31" s="250"/>
      <c r="D31" s="250"/>
      <c r="E31" s="250"/>
      <c r="F31" s="104"/>
      <c r="G31" s="244"/>
      <c r="H31" s="511"/>
      <c r="I31" s="511"/>
      <c r="J31" s="511"/>
      <c r="K31" s="511"/>
      <c r="L31" s="245"/>
      <c r="M31" s="245"/>
      <c r="N31" s="245"/>
      <c r="O31" s="245"/>
      <c r="P31" s="246" t="s">
        <v>34</v>
      </c>
      <c r="Q31" s="246"/>
      <c r="R31" s="246"/>
      <c r="S31" s="110"/>
      <c r="T31" s="111"/>
      <c r="U31" s="111"/>
      <c r="V31" s="111"/>
      <c r="W31" s="111"/>
      <c r="X31" s="111"/>
      <c r="Y31" s="112"/>
      <c r="Z31" s="110"/>
      <c r="AA31" s="111"/>
      <c r="AB31" s="111"/>
      <c r="AC31" s="111"/>
      <c r="AD31" s="111"/>
      <c r="AE31" s="111"/>
      <c r="AF31" s="112"/>
      <c r="AG31" s="110"/>
      <c r="AH31" s="111"/>
      <c r="AI31" s="111"/>
      <c r="AJ31" s="111"/>
      <c r="AK31" s="111"/>
      <c r="AL31" s="111"/>
      <c r="AM31" s="112"/>
      <c r="AN31" s="110"/>
      <c r="AO31" s="111"/>
      <c r="AP31" s="111"/>
      <c r="AQ31" s="111"/>
      <c r="AR31" s="111"/>
      <c r="AS31" s="111"/>
      <c r="AT31" s="112"/>
      <c r="AU31" s="110"/>
      <c r="AV31" s="111"/>
      <c r="AW31" s="111"/>
      <c r="AX31" s="247"/>
      <c r="AY31" s="247"/>
      <c r="AZ31" s="248"/>
      <c r="BA31" s="248"/>
      <c r="BB31" s="249"/>
      <c r="BC31" s="249"/>
      <c r="BD31" s="249"/>
      <c r="BE31" s="249"/>
      <c r="BF31" s="249"/>
    </row>
    <row r="32" customFormat="false" ht="20.25" hidden="false" customHeight="true" outlineLevel="0" collapsed="false">
      <c r="B32" s="242"/>
      <c r="C32" s="250"/>
      <c r="D32" s="250"/>
      <c r="E32" s="250"/>
      <c r="F32" s="231"/>
      <c r="G32" s="244"/>
      <c r="H32" s="511"/>
      <c r="I32" s="511"/>
      <c r="J32" s="511"/>
      <c r="K32" s="511"/>
      <c r="L32" s="245"/>
      <c r="M32" s="245"/>
      <c r="N32" s="245"/>
      <c r="O32" s="245"/>
      <c r="P32" s="232" t="s">
        <v>35</v>
      </c>
      <c r="Q32" s="232"/>
      <c r="R32" s="232"/>
      <c r="S32" s="233" t="str">
        <f aca="false">IF(S31="","",VLOOKUP(S31,'シフト記号表（勤務時間帯） (5)'!$C$6:$K$35,9,FALSE()))</f>
        <v/>
      </c>
      <c r="T32" s="234" t="str">
        <f aca="false">IF(T31="","",VLOOKUP(T31,'シフト記号表（勤務時間帯） (5)'!$C$6:$K$35,9,FALSE()))</f>
        <v/>
      </c>
      <c r="U32" s="234" t="str">
        <f aca="false">IF(U31="","",VLOOKUP(U31,'シフト記号表（勤務時間帯） (5)'!$C$6:$K$35,9,FALSE()))</f>
        <v/>
      </c>
      <c r="V32" s="234" t="str">
        <f aca="false">IF(V31="","",VLOOKUP(V31,'シフト記号表（勤務時間帯） (5)'!$C$6:$K$35,9,FALSE()))</f>
        <v/>
      </c>
      <c r="W32" s="234" t="str">
        <f aca="false">IF(W31="","",VLOOKUP(W31,'シフト記号表（勤務時間帯） (5)'!$C$6:$K$35,9,FALSE()))</f>
        <v/>
      </c>
      <c r="X32" s="234" t="str">
        <f aca="false">IF(X31="","",VLOOKUP(X31,'シフト記号表（勤務時間帯） (5)'!$C$6:$K$35,9,FALSE()))</f>
        <v/>
      </c>
      <c r="Y32" s="235" t="str">
        <f aca="false">IF(Y31="","",VLOOKUP(Y31,'シフト記号表（勤務時間帯） (5)'!$C$6:$K$35,9,FALSE()))</f>
        <v/>
      </c>
      <c r="Z32" s="233" t="str">
        <f aca="false">IF(Z31="","",VLOOKUP(Z31,'シフト記号表（勤務時間帯） (5)'!$C$6:$K$35,9,FALSE()))</f>
        <v/>
      </c>
      <c r="AA32" s="234" t="str">
        <f aca="false">IF(AA31="","",VLOOKUP(AA31,'シフト記号表（勤務時間帯） (5)'!$C$6:$K$35,9,FALSE()))</f>
        <v/>
      </c>
      <c r="AB32" s="234" t="str">
        <f aca="false">IF(AB31="","",VLOOKUP(AB31,'シフト記号表（勤務時間帯） (5)'!$C$6:$K$35,9,FALSE()))</f>
        <v/>
      </c>
      <c r="AC32" s="234" t="str">
        <f aca="false">IF(AC31="","",VLOOKUP(AC31,'シフト記号表（勤務時間帯） (5)'!$C$6:$K$35,9,FALSE()))</f>
        <v/>
      </c>
      <c r="AD32" s="234" t="str">
        <f aca="false">IF(AD31="","",VLOOKUP(AD31,'シフト記号表（勤務時間帯） (5)'!$C$6:$K$35,9,FALSE()))</f>
        <v/>
      </c>
      <c r="AE32" s="234" t="str">
        <f aca="false">IF(AE31="","",VLOOKUP(AE31,'シフト記号表（勤務時間帯） (5)'!$C$6:$K$35,9,FALSE()))</f>
        <v/>
      </c>
      <c r="AF32" s="235" t="str">
        <f aca="false">IF(AF31="","",VLOOKUP(AF31,'シフト記号表（勤務時間帯） (5)'!$C$6:$K$35,9,FALSE()))</f>
        <v/>
      </c>
      <c r="AG32" s="233" t="str">
        <f aca="false">IF(AG31="","",VLOOKUP(AG31,'シフト記号表（勤務時間帯） (5)'!$C$6:$K$35,9,FALSE()))</f>
        <v/>
      </c>
      <c r="AH32" s="234" t="str">
        <f aca="false">IF(AH31="","",VLOOKUP(AH31,'シフト記号表（勤務時間帯） (5)'!$C$6:$K$35,9,FALSE()))</f>
        <v/>
      </c>
      <c r="AI32" s="234" t="str">
        <f aca="false">IF(AI31="","",VLOOKUP(AI31,'シフト記号表（勤務時間帯） (5)'!$C$6:$K$35,9,FALSE()))</f>
        <v/>
      </c>
      <c r="AJ32" s="234" t="str">
        <f aca="false">IF(AJ31="","",VLOOKUP(AJ31,'シフト記号表（勤務時間帯） (5)'!$C$6:$K$35,9,FALSE()))</f>
        <v/>
      </c>
      <c r="AK32" s="234" t="str">
        <f aca="false">IF(AK31="","",VLOOKUP(AK31,'シフト記号表（勤務時間帯） (5)'!$C$6:$K$35,9,FALSE()))</f>
        <v/>
      </c>
      <c r="AL32" s="234" t="str">
        <f aca="false">IF(AL31="","",VLOOKUP(AL31,'シフト記号表（勤務時間帯） (5)'!$C$6:$K$35,9,FALSE()))</f>
        <v/>
      </c>
      <c r="AM32" s="235" t="str">
        <f aca="false">IF(AM31="","",VLOOKUP(AM31,'シフト記号表（勤務時間帯） (5)'!$C$6:$K$35,9,FALSE()))</f>
        <v/>
      </c>
      <c r="AN32" s="233" t="str">
        <f aca="false">IF(AN31="","",VLOOKUP(AN31,'シフト記号表（勤務時間帯） (5)'!$C$6:$K$35,9,FALSE()))</f>
        <v/>
      </c>
      <c r="AO32" s="234" t="str">
        <f aca="false">IF(AO31="","",VLOOKUP(AO31,'シフト記号表（勤務時間帯） (5)'!$C$6:$K$35,9,FALSE()))</f>
        <v/>
      </c>
      <c r="AP32" s="234" t="str">
        <f aca="false">IF(AP31="","",VLOOKUP(AP31,'シフト記号表（勤務時間帯） (5)'!$C$6:$K$35,9,FALSE()))</f>
        <v/>
      </c>
      <c r="AQ32" s="234" t="str">
        <f aca="false">IF(AQ31="","",VLOOKUP(AQ31,'シフト記号表（勤務時間帯） (5)'!$C$6:$K$35,9,FALSE()))</f>
        <v/>
      </c>
      <c r="AR32" s="234" t="str">
        <f aca="false">IF(AR31="","",VLOOKUP(AR31,'シフト記号表（勤務時間帯） (5)'!$C$6:$K$35,9,FALSE()))</f>
        <v/>
      </c>
      <c r="AS32" s="234" t="str">
        <f aca="false">IF(AS31="","",VLOOKUP(AS31,'シフト記号表（勤務時間帯） (5)'!$C$6:$K$35,9,FALSE()))</f>
        <v/>
      </c>
      <c r="AT32" s="235" t="str">
        <f aca="false">IF(AT31="","",VLOOKUP(AT31,'シフト記号表（勤務時間帯） (5)'!$C$6:$K$35,9,FALSE()))</f>
        <v/>
      </c>
      <c r="AU32" s="233" t="str">
        <f aca="false">IF(AU31="","",VLOOKUP(AU31,'シフト記号表（勤務時間帯） (5)'!$C$6:$K$35,9,FALSE()))</f>
        <v/>
      </c>
      <c r="AV32" s="234" t="str">
        <f aca="false">IF(AV31="","",VLOOKUP(AV31,'シフト記号表（勤務時間帯） (5)'!$C$6:$K$35,9,FALSE()))</f>
        <v/>
      </c>
      <c r="AW32" s="234" t="str">
        <f aca="false">IF(AW31="","",VLOOKUP(AW31,'シフト記号表（勤務時間帯） (5)'!$C$6:$K$35,9,FALSE()))</f>
        <v/>
      </c>
      <c r="AX32" s="236" t="n">
        <f aca="false">IF($BB$3="４週",SUM(S32:AT32),IF($BB$3="暦月",SUM(S32:AW32),""))</f>
        <v>0</v>
      </c>
      <c r="AY32" s="236"/>
      <c r="AZ32" s="237" t="n">
        <f aca="false">IF($BB$3="４週",AX32/4,IF($BB$3="暦月",地密通所!AX32/(地密通所!$BB$8/7),""))</f>
        <v>0</v>
      </c>
      <c r="BA32" s="237"/>
      <c r="BB32" s="249"/>
      <c r="BC32" s="249"/>
      <c r="BD32" s="249"/>
      <c r="BE32" s="249"/>
      <c r="BF32" s="249"/>
    </row>
    <row r="33" customFormat="false" ht="20.25" hidden="false" customHeight="true" outlineLevel="0" collapsed="false">
      <c r="B33" s="242"/>
      <c r="C33" s="250"/>
      <c r="D33" s="250"/>
      <c r="E33" s="250"/>
      <c r="F33" s="231" t="n">
        <f aca="false">C31</f>
        <v>0</v>
      </c>
      <c r="G33" s="244"/>
      <c r="H33" s="511"/>
      <c r="I33" s="511"/>
      <c r="J33" s="511"/>
      <c r="K33" s="511"/>
      <c r="L33" s="245"/>
      <c r="M33" s="245"/>
      <c r="N33" s="245"/>
      <c r="O33" s="245"/>
      <c r="P33" s="239" t="s">
        <v>151</v>
      </c>
      <c r="Q33" s="239"/>
      <c r="R33" s="239"/>
      <c r="S33" s="96" t="str">
        <f aca="false">IF(S31="","",VLOOKUP(S31,'シフト記号表（勤務時間帯） (5)'!$C$6:$U$35,19,FALSE()))</f>
        <v/>
      </c>
      <c r="T33" s="97" t="str">
        <f aca="false">IF(T31="","",VLOOKUP(T31,'シフト記号表（勤務時間帯） (5)'!$C$6:$U$35,19,FALSE()))</f>
        <v/>
      </c>
      <c r="U33" s="97" t="str">
        <f aca="false">IF(U31="","",VLOOKUP(U31,'シフト記号表（勤務時間帯） (5)'!$C$6:$U$35,19,FALSE()))</f>
        <v/>
      </c>
      <c r="V33" s="97" t="str">
        <f aca="false">IF(V31="","",VLOOKUP(V31,'シフト記号表（勤務時間帯） (5)'!$C$6:$U$35,19,FALSE()))</f>
        <v/>
      </c>
      <c r="W33" s="97" t="str">
        <f aca="false">IF(W31="","",VLOOKUP(W31,'シフト記号表（勤務時間帯） (5)'!$C$6:$U$35,19,FALSE()))</f>
        <v/>
      </c>
      <c r="X33" s="97" t="str">
        <f aca="false">IF(X31="","",VLOOKUP(X31,'シフト記号表（勤務時間帯） (5)'!$C$6:$U$35,19,FALSE()))</f>
        <v/>
      </c>
      <c r="Y33" s="98" t="str">
        <f aca="false">IF(Y31="","",VLOOKUP(Y31,'シフト記号表（勤務時間帯） (5)'!$C$6:$U$35,19,FALSE()))</f>
        <v/>
      </c>
      <c r="Z33" s="96" t="str">
        <f aca="false">IF(Z31="","",VLOOKUP(Z31,'シフト記号表（勤務時間帯） (5)'!$C$6:$U$35,19,FALSE()))</f>
        <v/>
      </c>
      <c r="AA33" s="97" t="str">
        <f aca="false">IF(AA31="","",VLOOKUP(AA31,'シフト記号表（勤務時間帯） (5)'!$C$6:$U$35,19,FALSE()))</f>
        <v/>
      </c>
      <c r="AB33" s="97" t="str">
        <f aca="false">IF(AB31="","",VLOOKUP(AB31,'シフト記号表（勤務時間帯） (5)'!$C$6:$U$35,19,FALSE()))</f>
        <v/>
      </c>
      <c r="AC33" s="97" t="str">
        <f aca="false">IF(AC31="","",VLOOKUP(AC31,'シフト記号表（勤務時間帯） (5)'!$C$6:$U$35,19,FALSE()))</f>
        <v/>
      </c>
      <c r="AD33" s="97" t="str">
        <f aca="false">IF(AD31="","",VLOOKUP(AD31,'シフト記号表（勤務時間帯） (5)'!$C$6:$U$35,19,FALSE()))</f>
        <v/>
      </c>
      <c r="AE33" s="97" t="str">
        <f aca="false">IF(AE31="","",VLOOKUP(AE31,'シフト記号表（勤務時間帯） (5)'!$C$6:$U$35,19,FALSE()))</f>
        <v/>
      </c>
      <c r="AF33" s="98" t="str">
        <f aca="false">IF(AF31="","",VLOOKUP(AF31,'シフト記号表（勤務時間帯） (5)'!$C$6:$U$35,19,FALSE()))</f>
        <v/>
      </c>
      <c r="AG33" s="96" t="str">
        <f aca="false">IF(AG31="","",VLOOKUP(AG31,'シフト記号表（勤務時間帯） (5)'!$C$6:$U$35,19,FALSE()))</f>
        <v/>
      </c>
      <c r="AH33" s="97" t="str">
        <f aca="false">IF(AH31="","",VLOOKUP(AH31,'シフト記号表（勤務時間帯） (5)'!$C$6:$U$35,19,FALSE()))</f>
        <v/>
      </c>
      <c r="AI33" s="97" t="str">
        <f aca="false">IF(AI31="","",VLOOKUP(AI31,'シフト記号表（勤務時間帯） (5)'!$C$6:$U$35,19,FALSE()))</f>
        <v/>
      </c>
      <c r="AJ33" s="97" t="str">
        <f aca="false">IF(AJ31="","",VLOOKUP(AJ31,'シフト記号表（勤務時間帯） (5)'!$C$6:$U$35,19,FALSE()))</f>
        <v/>
      </c>
      <c r="AK33" s="97" t="str">
        <f aca="false">IF(AK31="","",VLOOKUP(AK31,'シフト記号表（勤務時間帯） (5)'!$C$6:$U$35,19,FALSE()))</f>
        <v/>
      </c>
      <c r="AL33" s="97" t="str">
        <f aca="false">IF(AL31="","",VLOOKUP(AL31,'シフト記号表（勤務時間帯） (5)'!$C$6:$U$35,19,FALSE()))</f>
        <v/>
      </c>
      <c r="AM33" s="98" t="str">
        <f aca="false">IF(AM31="","",VLOOKUP(AM31,'シフト記号表（勤務時間帯） (5)'!$C$6:$U$35,19,FALSE()))</f>
        <v/>
      </c>
      <c r="AN33" s="96" t="str">
        <f aca="false">IF(AN31="","",VLOOKUP(AN31,'シフト記号表（勤務時間帯） (5)'!$C$6:$U$35,19,FALSE()))</f>
        <v/>
      </c>
      <c r="AO33" s="97" t="str">
        <f aca="false">IF(AO31="","",VLOOKUP(AO31,'シフト記号表（勤務時間帯） (5)'!$C$6:$U$35,19,FALSE()))</f>
        <v/>
      </c>
      <c r="AP33" s="97" t="str">
        <f aca="false">IF(AP31="","",VLOOKUP(AP31,'シフト記号表（勤務時間帯） (5)'!$C$6:$U$35,19,FALSE()))</f>
        <v/>
      </c>
      <c r="AQ33" s="97" t="str">
        <f aca="false">IF(AQ31="","",VLOOKUP(AQ31,'シフト記号表（勤務時間帯） (5)'!$C$6:$U$35,19,FALSE()))</f>
        <v/>
      </c>
      <c r="AR33" s="97" t="str">
        <f aca="false">IF(AR31="","",VLOOKUP(AR31,'シフト記号表（勤務時間帯） (5)'!$C$6:$U$35,19,FALSE()))</f>
        <v/>
      </c>
      <c r="AS33" s="97" t="str">
        <f aca="false">IF(AS31="","",VLOOKUP(AS31,'シフト記号表（勤務時間帯） (5)'!$C$6:$U$35,19,FALSE()))</f>
        <v/>
      </c>
      <c r="AT33" s="98" t="str">
        <f aca="false">IF(AT31="","",VLOOKUP(AT31,'シフト記号表（勤務時間帯） (5)'!$C$6:$U$35,19,FALSE()))</f>
        <v/>
      </c>
      <c r="AU33" s="96" t="str">
        <f aca="false">IF(AU31="","",VLOOKUP(AU31,'シフト記号表（勤務時間帯） (5)'!$C$6:$U$35,19,FALSE()))</f>
        <v/>
      </c>
      <c r="AV33" s="97" t="str">
        <f aca="false">IF(AV31="","",VLOOKUP(AV31,'シフト記号表（勤務時間帯） (5)'!$C$6:$U$35,19,FALSE()))</f>
        <v/>
      </c>
      <c r="AW33" s="97" t="str">
        <f aca="false">IF(AW31="","",VLOOKUP(AW31,'シフト記号表（勤務時間帯） (5)'!$C$6:$U$35,19,FALSE()))</f>
        <v/>
      </c>
      <c r="AX33" s="240" t="n">
        <f aca="false">IF($BB$3="４週",SUM(S33:AT33),IF($BB$3="暦月",SUM(S33:AW33),""))</f>
        <v>0</v>
      </c>
      <c r="AY33" s="240"/>
      <c r="AZ33" s="241" t="n">
        <f aca="false">IF($BB$3="４週",AX33/4,IF($BB$3="暦月",地密通所!AX33/(地密通所!$BB$8/7),""))</f>
        <v>0</v>
      </c>
      <c r="BA33" s="241"/>
      <c r="BB33" s="249"/>
      <c r="BC33" s="249"/>
      <c r="BD33" s="249"/>
      <c r="BE33" s="249"/>
      <c r="BF33" s="249"/>
    </row>
    <row r="34" customFormat="false" ht="20.25" hidden="false" customHeight="true" outlineLevel="0" collapsed="false">
      <c r="B34" s="242" t="n">
        <f aca="false">B31+1</f>
        <v>5</v>
      </c>
      <c r="C34" s="250"/>
      <c r="D34" s="250"/>
      <c r="E34" s="250"/>
      <c r="F34" s="104"/>
      <c r="G34" s="244"/>
      <c r="H34" s="511"/>
      <c r="I34" s="511"/>
      <c r="J34" s="511"/>
      <c r="K34" s="511"/>
      <c r="L34" s="245"/>
      <c r="M34" s="245"/>
      <c r="N34" s="245"/>
      <c r="O34" s="245"/>
      <c r="P34" s="246" t="s">
        <v>34</v>
      </c>
      <c r="Q34" s="246"/>
      <c r="R34" s="246"/>
      <c r="S34" s="110"/>
      <c r="T34" s="111"/>
      <c r="U34" s="111"/>
      <c r="V34" s="111"/>
      <c r="W34" s="111"/>
      <c r="X34" s="111"/>
      <c r="Y34" s="112"/>
      <c r="Z34" s="110"/>
      <c r="AA34" s="111"/>
      <c r="AB34" s="111"/>
      <c r="AC34" s="111"/>
      <c r="AD34" s="111"/>
      <c r="AE34" s="111"/>
      <c r="AF34" s="112"/>
      <c r="AG34" s="110"/>
      <c r="AH34" s="111"/>
      <c r="AI34" s="111"/>
      <c r="AJ34" s="111"/>
      <c r="AK34" s="111"/>
      <c r="AL34" s="111"/>
      <c r="AM34" s="112"/>
      <c r="AN34" s="110"/>
      <c r="AO34" s="111"/>
      <c r="AP34" s="111"/>
      <c r="AQ34" s="111"/>
      <c r="AR34" s="111"/>
      <c r="AS34" s="111"/>
      <c r="AT34" s="112"/>
      <c r="AU34" s="110"/>
      <c r="AV34" s="111"/>
      <c r="AW34" s="111"/>
      <c r="AX34" s="247"/>
      <c r="AY34" s="247"/>
      <c r="AZ34" s="248"/>
      <c r="BA34" s="248"/>
      <c r="BB34" s="249"/>
      <c r="BC34" s="249"/>
      <c r="BD34" s="249"/>
      <c r="BE34" s="249"/>
      <c r="BF34" s="249"/>
    </row>
    <row r="35" customFormat="false" ht="20.25" hidden="false" customHeight="true" outlineLevel="0" collapsed="false">
      <c r="B35" s="242"/>
      <c r="C35" s="250"/>
      <c r="D35" s="250"/>
      <c r="E35" s="250"/>
      <c r="F35" s="231"/>
      <c r="G35" s="244"/>
      <c r="H35" s="511"/>
      <c r="I35" s="511"/>
      <c r="J35" s="511"/>
      <c r="K35" s="511"/>
      <c r="L35" s="245"/>
      <c r="M35" s="245"/>
      <c r="N35" s="245"/>
      <c r="O35" s="245"/>
      <c r="P35" s="232" t="s">
        <v>35</v>
      </c>
      <c r="Q35" s="232"/>
      <c r="R35" s="232"/>
      <c r="S35" s="233" t="str">
        <f aca="false">IF(S34="","",VLOOKUP(S34,'シフト記号表（勤務時間帯） (5)'!$C$6:$K$35,9,FALSE()))</f>
        <v/>
      </c>
      <c r="T35" s="234" t="str">
        <f aca="false">IF(T34="","",VLOOKUP(T34,'シフト記号表（勤務時間帯） (5)'!$C$6:$K$35,9,FALSE()))</f>
        <v/>
      </c>
      <c r="U35" s="234" t="str">
        <f aca="false">IF(U34="","",VLOOKUP(U34,'シフト記号表（勤務時間帯） (5)'!$C$6:$K$35,9,FALSE()))</f>
        <v/>
      </c>
      <c r="V35" s="234" t="str">
        <f aca="false">IF(V34="","",VLOOKUP(V34,'シフト記号表（勤務時間帯） (5)'!$C$6:$K$35,9,FALSE()))</f>
        <v/>
      </c>
      <c r="W35" s="234" t="str">
        <f aca="false">IF(W34="","",VLOOKUP(W34,'シフト記号表（勤務時間帯） (5)'!$C$6:$K$35,9,FALSE()))</f>
        <v/>
      </c>
      <c r="X35" s="234" t="str">
        <f aca="false">IF(X34="","",VLOOKUP(X34,'シフト記号表（勤務時間帯） (5)'!$C$6:$K$35,9,FALSE()))</f>
        <v/>
      </c>
      <c r="Y35" s="235" t="str">
        <f aca="false">IF(Y34="","",VLOOKUP(Y34,'シフト記号表（勤務時間帯） (5)'!$C$6:$K$35,9,FALSE()))</f>
        <v/>
      </c>
      <c r="Z35" s="233" t="str">
        <f aca="false">IF(Z34="","",VLOOKUP(Z34,'シフト記号表（勤務時間帯） (5)'!$C$6:$K$35,9,FALSE()))</f>
        <v/>
      </c>
      <c r="AA35" s="234" t="str">
        <f aca="false">IF(AA34="","",VLOOKUP(AA34,'シフト記号表（勤務時間帯） (5)'!$C$6:$K$35,9,FALSE()))</f>
        <v/>
      </c>
      <c r="AB35" s="234" t="str">
        <f aca="false">IF(AB34="","",VLOOKUP(AB34,'シフト記号表（勤務時間帯） (5)'!$C$6:$K$35,9,FALSE()))</f>
        <v/>
      </c>
      <c r="AC35" s="234" t="str">
        <f aca="false">IF(AC34="","",VLOOKUP(AC34,'シフト記号表（勤務時間帯） (5)'!$C$6:$K$35,9,FALSE()))</f>
        <v/>
      </c>
      <c r="AD35" s="234" t="str">
        <f aca="false">IF(AD34="","",VLOOKUP(AD34,'シフト記号表（勤務時間帯） (5)'!$C$6:$K$35,9,FALSE()))</f>
        <v/>
      </c>
      <c r="AE35" s="234" t="str">
        <f aca="false">IF(AE34="","",VLOOKUP(AE34,'シフト記号表（勤務時間帯） (5)'!$C$6:$K$35,9,FALSE()))</f>
        <v/>
      </c>
      <c r="AF35" s="235" t="str">
        <f aca="false">IF(AF34="","",VLOOKUP(AF34,'シフト記号表（勤務時間帯） (5)'!$C$6:$K$35,9,FALSE()))</f>
        <v/>
      </c>
      <c r="AG35" s="233" t="str">
        <f aca="false">IF(AG34="","",VLOOKUP(AG34,'シフト記号表（勤務時間帯） (5)'!$C$6:$K$35,9,FALSE()))</f>
        <v/>
      </c>
      <c r="AH35" s="234" t="str">
        <f aca="false">IF(AH34="","",VLOOKUP(AH34,'シフト記号表（勤務時間帯） (5)'!$C$6:$K$35,9,FALSE()))</f>
        <v/>
      </c>
      <c r="AI35" s="234" t="str">
        <f aca="false">IF(AI34="","",VLOOKUP(AI34,'シフト記号表（勤務時間帯） (5)'!$C$6:$K$35,9,FALSE()))</f>
        <v/>
      </c>
      <c r="AJ35" s="234" t="str">
        <f aca="false">IF(AJ34="","",VLOOKUP(AJ34,'シフト記号表（勤務時間帯） (5)'!$C$6:$K$35,9,FALSE()))</f>
        <v/>
      </c>
      <c r="AK35" s="234" t="str">
        <f aca="false">IF(AK34="","",VLOOKUP(AK34,'シフト記号表（勤務時間帯） (5)'!$C$6:$K$35,9,FALSE()))</f>
        <v/>
      </c>
      <c r="AL35" s="234" t="str">
        <f aca="false">IF(AL34="","",VLOOKUP(AL34,'シフト記号表（勤務時間帯） (5)'!$C$6:$K$35,9,FALSE()))</f>
        <v/>
      </c>
      <c r="AM35" s="235" t="str">
        <f aca="false">IF(AM34="","",VLOOKUP(AM34,'シフト記号表（勤務時間帯） (5)'!$C$6:$K$35,9,FALSE()))</f>
        <v/>
      </c>
      <c r="AN35" s="233" t="str">
        <f aca="false">IF(AN34="","",VLOOKUP(AN34,'シフト記号表（勤務時間帯） (5)'!$C$6:$K$35,9,FALSE()))</f>
        <v/>
      </c>
      <c r="AO35" s="234" t="str">
        <f aca="false">IF(AO34="","",VLOOKUP(AO34,'シフト記号表（勤務時間帯） (5)'!$C$6:$K$35,9,FALSE()))</f>
        <v/>
      </c>
      <c r="AP35" s="234" t="str">
        <f aca="false">IF(AP34="","",VLOOKUP(AP34,'シフト記号表（勤務時間帯） (5)'!$C$6:$K$35,9,FALSE()))</f>
        <v/>
      </c>
      <c r="AQ35" s="234" t="str">
        <f aca="false">IF(AQ34="","",VLOOKUP(AQ34,'シフト記号表（勤務時間帯） (5)'!$C$6:$K$35,9,FALSE()))</f>
        <v/>
      </c>
      <c r="AR35" s="234" t="str">
        <f aca="false">IF(AR34="","",VLOOKUP(AR34,'シフト記号表（勤務時間帯） (5)'!$C$6:$K$35,9,FALSE()))</f>
        <v/>
      </c>
      <c r="AS35" s="234" t="str">
        <f aca="false">IF(AS34="","",VLOOKUP(AS34,'シフト記号表（勤務時間帯） (5)'!$C$6:$K$35,9,FALSE()))</f>
        <v/>
      </c>
      <c r="AT35" s="235" t="str">
        <f aca="false">IF(AT34="","",VLOOKUP(AT34,'シフト記号表（勤務時間帯） (5)'!$C$6:$K$35,9,FALSE()))</f>
        <v/>
      </c>
      <c r="AU35" s="233" t="str">
        <f aca="false">IF(AU34="","",VLOOKUP(AU34,'シフト記号表（勤務時間帯） (5)'!$C$6:$K$35,9,FALSE()))</f>
        <v/>
      </c>
      <c r="AV35" s="234" t="str">
        <f aca="false">IF(AV34="","",VLOOKUP(AV34,'シフト記号表（勤務時間帯） (5)'!$C$6:$K$35,9,FALSE()))</f>
        <v/>
      </c>
      <c r="AW35" s="234" t="str">
        <f aca="false">IF(AW34="","",VLOOKUP(AW34,'シフト記号表（勤務時間帯） (5)'!$C$6:$K$35,9,FALSE()))</f>
        <v/>
      </c>
      <c r="AX35" s="236" t="n">
        <f aca="false">IF($BB$3="４週",SUM(S35:AT35),IF($BB$3="暦月",SUM(S35:AW35),""))</f>
        <v>0</v>
      </c>
      <c r="AY35" s="236"/>
      <c r="AZ35" s="237" t="n">
        <f aca="false">IF($BB$3="４週",AX35/4,IF($BB$3="暦月",地密通所!AX35/(地密通所!$BB$8/7),""))</f>
        <v>0</v>
      </c>
      <c r="BA35" s="237"/>
      <c r="BB35" s="249"/>
      <c r="BC35" s="249"/>
      <c r="BD35" s="249"/>
      <c r="BE35" s="249"/>
      <c r="BF35" s="249"/>
    </row>
    <row r="36" customFormat="false" ht="20.25" hidden="false" customHeight="true" outlineLevel="0" collapsed="false">
      <c r="B36" s="242"/>
      <c r="C36" s="250"/>
      <c r="D36" s="250"/>
      <c r="E36" s="250"/>
      <c r="F36" s="231" t="n">
        <f aca="false">C34</f>
        <v>0</v>
      </c>
      <c r="G36" s="244"/>
      <c r="H36" s="511"/>
      <c r="I36" s="511"/>
      <c r="J36" s="511"/>
      <c r="K36" s="511"/>
      <c r="L36" s="245"/>
      <c r="M36" s="245"/>
      <c r="N36" s="245"/>
      <c r="O36" s="245"/>
      <c r="P36" s="239" t="s">
        <v>151</v>
      </c>
      <c r="Q36" s="239"/>
      <c r="R36" s="239"/>
      <c r="S36" s="96" t="str">
        <f aca="false">IF(S34="","",VLOOKUP(S34,'シフト記号表（勤務時間帯） (5)'!$C$6:$U$35,19,FALSE()))</f>
        <v/>
      </c>
      <c r="T36" s="97" t="str">
        <f aca="false">IF(T34="","",VLOOKUP(T34,'シフト記号表（勤務時間帯） (5)'!$C$6:$U$35,19,FALSE()))</f>
        <v/>
      </c>
      <c r="U36" s="97" t="str">
        <f aca="false">IF(U34="","",VLOOKUP(U34,'シフト記号表（勤務時間帯） (5)'!$C$6:$U$35,19,FALSE()))</f>
        <v/>
      </c>
      <c r="V36" s="97" t="str">
        <f aca="false">IF(V34="","",VLOOKUP(V34,'シフト記号表（勤務時間帯） (5)'!$C$6:$U$35,19,FALSE()))</f>
        <v/>
      </c>
      <c r="W36" s="97" t="str">
        <f aca="false">IF(W34="","",VLOOKUP(W34,'シフト記号表（勤務時間帯） (5)'!$C$6:$U$35,19,FALSE()))</f>
        <v/>
      </c>
      <c r="X36" s="97" t="str">
        <f aca="false">IF(X34="","",VLOOKUP(X34,'シフト記号表（勤務時間帯） (5)'!$C$6:$U$35,19,FALSE()))</f>
        <v/>
      </c>
      <c r="Y36" s="98" t="str">
        <f aca="false">IF(Y34="","",VLOOKUP(Y34,'シフト記号表（勤務時間帯） (5)'!$C$6:$U$35,19,FALSE()))</f>
        <v/>
      </c>
      <c r="Z36" s="96" t="str">
        <f aca="false">IF(Z34="","",VLOOKUP(Z34,'シフト記号表（勤務時間帯） (5)'!$C$6:$U$35,19,FALSE()))</f>
        <v/>
      </c>
      <c r="AA36" s="97" t="str">
        <f aca="false">IF(AA34="","",VLOOKUP(AA34,'シフト記号表（勤務時間帯） (5)'!$C$6:$U$35,19,FALSE()))</f>
        <v/>
      </c>
      <c r="AB36" s="97" t="str">
        <f aca="false">IF(AB34="","",VLOOKUP(AB34,'シフト記号表（勤務時間帯） (5)'!$C$6:$U$35,19,FALSE()))</f>
        <v/>
      </c>
      <c r="AC36" s="97" t="str">
        <f aca="false">IF(AC34="","",VLOOKUP(AC34,'シフト記号表（勤務時間帯） (5)'!$C$6:$U$35,19,FALSE()))</f>
        <v/>
      </c>
      <c r="AD36" s="97" t="str">
        <f aca="false">IF(AD34="","",VLOOKUP(AD34,'シフト記号表（勤務時間帯） (5)'!$C$6:$U$35,19,FALSE()))</f>
        <v/>
      </c>
      <c r="AE36" s="97" t="str">
        <f aca="false">IF(AE34="","",VLOOKUP(AE34,'シフト記号表（勤務時間帯） (5)'!$C$6:$U$35,19,FALSE()))</f>
        <v/>
      </c>
      <c r="AF36" s="98" t="str">
        <f aca="false">IF(AF34="","",VLOOKUP(AF34,'シフト記号表（勤務時間帯） (5)'!$C$6:$U$35,19,FALSE()))</f>
        <v/>
      </c>
      <c r="AG36" s="96" t="str">
        <f aca="false">IF(AG34="","",VLOOKUP(AG34,'シフト記号表（勤務時間帯） (5)'!$C$6:$U$35,19,FALSE()))</f>
        <v/>
      </c>
      <c r="AH36" s="97" t="str">
        <f aca="false">IF(AH34="","",VLOOKUP(AH34,'シフト記号表（勤務時間帯） (5)'!$C$6:$U$35,19,FALSE()))</f>
        <v/>
      </c>
      <c r="AI36" s="97" t="str">
        <f aca="false">IF(AI34="","",VLOOKUP(AI34,'シフト記号表（勤務時間帯） (5)'!$C$6:$U$35,19,FALSE()))</f>
        <v/>
      </c>
      <c r="AJ36" s="97" t="str">
        <f aca="false">IF(AJ34="","",VLOOKUP(AJ34,'シフト記号表（勤務時間帯） (5)'!$C$6:$U$35,19,FALSE()))</f>
        <v/>
      </c>
      <c r="AK36" s="97" t="str">
        <f aca="false">IF(AK34="","",VLOOKUP(AK34,'シフト記号表（勤務時間帯） (5)'!$C$6:$U$35,19,FALSE()))</f>
        <v/>
      </c>
      <c r="AL36" s="97" t="str">
        <f aca="false">IF(AL34="","",VLOOKUP(AL34,'シフト記号表（勤務時間帯） (5)'!$C$6:$U$35,19,FALSE()))</f>
        <v/>
      </c>
      <c r="AM36" s="98" t="str">
        <f aca="false">IF(AM34="","",VLOOKUP(AM34,'シフト記号表（勤務時間帯） (5)'!$C$6:$U$35,19,FALSE()))</f>
        <v/>
      </c>
      <c r="AN36" s="96" t="str">
        <f aca="false">IF(AN34="","",VLOOKUP(AN34,'シフト記号表（勤務時間帯） (5)'!$C$6:$U$35,19,FALSE()))</f>
        <v/>
      </c>
      <c r="AO36" s="97" t="str">
        <f aca="false">IF(AO34="","",VLOOKUP(AO34,'シフト記号表（勤務時間帯） (5)'!$C$6:$U$35,19,FALSE()))</f>
        <v/>
      </c>
      <c r="AP36" s="97" t="str">
        <f aca="false">IF(AP34="","",VLOOKUP(AP34,'シフト記号表（勤務時間帯） (5)'!$C$6:$U$35,19,FALSE()))</f>
        <v/>
      </c>
      <c r="AQ36" s="97" t="str">
        <f aca="false">IF(AQ34="","",VLOOKUP(AQ34,'シフト記号表（勤務時間帯） (5)'!$C$6:$U$35,19,FALSE()))</f>
        <v/>
      </c>
      <c r="AR36" s="97" t="str">
        <f aca="false">IF(AR34="","",VLOOKUP(AR34,'シフト記号表（勤務時間帯） (5)'!$C$6:$U$35,19,FALSE()))</f>
        <v/>
      </c>
      <c r="AS36" s="97" t="str">
        <f aca="false">IF(AS34="","",VLOOKUP(AS34,'シフト記号表（勤務時間帯） (5)'!$C$6:$U$35,19,FALSE()))</f>
        <v/>
      </c>
      <c r="AT36" s="98" t="str">
        <f aca="false">IF(AT34="","",VLOOKUP(AT34,'シフト記号表（勤務時間帯） (5)'!$C$6:$U$35,19,FALSE()))</f>
        <v/>
      </c>
      <c r="AU36" s="96" t="str">
        <f aca="false">IF(AU34="","",VLOOKUP(AU34,'シフト記号表（勤務時間帯） (5)'!$C$6:$U$35,19,FALSE()))</f>
        <v/>
      </c>
      <c r="AV36" s="97" t="str">
        <f aca="false">IF(AV34="","",VLOOKUP(AV34,'シフト記号表（勤務時間帯） (5)'!$C$6:$U$35,19,FALSE()))</f>
        <v/>
      </c>
      <c r="AW36" s="97" t="str">
        <f aca="false">IF(AW34="","",VLOOKUP(AW34,'シフト記号表（勤務時間帯） (5)'!$C$6:$U$35,19,FALSE()))</f>
        <v/>
      </c>
      <c r="AX36" s="240" t="n">
        <f aca="false">IF($BB$3="４週",SUM(S36:AT36),IF($BB$3="暦月",SUM(S36:AW36),""))</f>
        <v>0</v>
      </c>
      <c r="AY36" s="240"/>
      <c r="AZ36" s="241" t="n">
        <f aca="false">IF($BB$3="４週",AX36/4,IF($BB$3="暦月",地密通所!AX36/(地密通所!$BB$8/7),""))</f>
        <v>0</v>
      </c>
      <c r="BA36" s="241"/>
      <c r="BB36" s="249"/>
      <c r="BC36" s="249"/>
      <c r="BD36" s="249"/>
      <c r="BE36" s="249"/>
      <c r="BF36" s="249"/>
    </row>
    <row r="37" customFormat="false" ht="20.25" hidden="false" customHeight="true" outlineLevel="0" collapsed="false">
      <c r="B37" s="242" t="n">
        <f aca="false">B34+1</f>
        <v>6</v>
      </c>
      <c r="C37" s="250"/>
      <c r="D37" s="250"/>
      <c r="E37" s="250"/>
      <c r="F37" s="104"/>
      <c r="G37" s="244"/>
      <c r="H37" s="511"/>
      <c r="I37" s="511"/>
      <c r="J37" s="511"/>
      <c r="K37" s="511"/>
      <c r="L37" s="245"/>
      <c r="M37" s="245"/>
      <c r="N37" s="245"/>
      <c r="O37" s="245"/>
      <c r="P37" s="246" t="s">
        <v>34</v>
      </c>
      <c r="Q37" s="246"/>
      <c r="R37" s="246"/>
      <c r="S37" s="110"/>
      <c r="T37" s="111"/>
      <c r="U37" s="111"/>
      <c r="V37" s="111"/>
      <c r="W37" s="111"/>
      <c r="X37" s="111"/>
      <c r="Y37" s="112"/>
      <c r="Z37" s="110"/>
      <c r="AA37" s="111"/>
      <c r="AB37" s="111"/>
      <c r="AC37" s="111"/>
      <c r="AD37" s="111"/>
      <c r="AE37" s="111"/>
      <c r="AF37" s="112"/>
      <c r="AG37" s="110"/>
      <c r="AH37" s="111"/>
      <c r="AI37" s="111"/>
      <c r="AJ37" s="111"/>
      <c r="AK37" s="111"/>
      <c r="AL37" s="111"/>
      <c r="AM37" s="112"/>
      <c r="AN37" s="110"/>
      <c r="AO37" s="111"/>
      <c r="AP37" s="111"/>
      <c r="AQ37" s="111"/>
      <c r="AR37" s="111"/>
      <c r="AS37" s="111"/>
      <c r="AT37" s="112"/>
      <c r="AU37" s="110"/>
      <c r="AV37" s="111"/>
      <c r="AW37" s="111"/>
      <c r="AX37" s="247"/>
      <c r="AY37" s="247"/>
      <c r="AZ37" s="248"/>
      <c r="BA37" s="248"/>
      <c r="BB37" s="249"/>
      <c r="BC37" s="249"/>
      <c r="BD37" s="249"/>
      <c r="BE37" s="249"/>
      <c r="BF37" s="249"/>
    </row>
    <row r="38" customFormat="false" ht="20.25" hidden="false" customHeight="true" outlineLevel="0" collapsed="false">
      <c r="B38" s="242"/>
      <c r="C38" s="250"/>
      <c r="D38" s="250"/>
      <c r="E38" s="250"/>
      <c r="F38" s="231"/>
      <c r="G38" s="244"/>
      <c r="H38" s="511"/>
      <c r="I38" s="511"/>
      <c r="J38" s="511"/>
      <c r="K38" s="511"/>
      <c r="L38" s="245"/>
      <c r="M38" s="245"/>
      <c r="N38" s="245"/>
      <c r="O38" s="245"/>
      <c r="P38" s="232" t="s">
        <v>35</v>
      </c>
      <c r="Q38" s="232"/>
      <c r="R38" s="232"/>
      <c r="S38" s="233" t="str">
        <f aca="false">IF(S37="","",VLOOKUP(S37,'シフト記号表（勤務時間帯） (5)'!$C$6:$K$35,9,FALSE()))</f>
        <v/>
      </c>
      <c r="T38" s="234" t="str">
        <f aca="false">IF(T37="","",VLOOKUP(T37,'シフト記号表（勤務時間帯） (5)'!$C$6:$K$35,9,FALSE()))</f>
        <v/>
      </c>
      <c r="U38" s="234" t="str">
        <f aca="false">IF(U37="","",VLOOKUP(U37,'シフト記号表（勤務時間帯） (5)'!$C$6:$K$35,9,FALSE()))</f>
        <v/>
      </c>
      <c r="V38" s="234" t="str">
        <f aca="false">IF(V37="","",VLOOKUP(V37,'シフト記号表（勤務時間帯） (5)'!$C$6:$K$35,9,FALSE()))</f>
        <v/>
      </c>
      <c r="W38" s="234" t="str">
        <f aca="false">IF(W37="","",VLOOKUP(W37,'シフト記号表（勤務時間帯） (5)'!$C$6:$K$35,9,FALSE()))</f>
        <v/>
      </c>
      <c r="X38" s="234" t="str">
        <f aca="false">IF(X37="","",VLOOKUP(X37,'シフト記号表（勤務時間帯） (5)'!$C$6:$K$35,9,FALSE()))</f>
        <v/>
      </c>
      <c r="Y38" s="235" t="str">
        <f aca="false">IF(Y37="","",VLOOKUP(Y37,'シフト記号表（勤務時間帯） (5)'!$C$6:$K$35,9,FALSE()))</f>
        <v/>
      </c>
      <c r="Z38" s="233" t="str">
        <f aca="false">IF(Z37="","",VLOOKUP(Z37,'シフト記号表（勤務時間帯） (5)'!$C$6:$K$35,9,FALSE()))</f>
        <v/>
      </c>
      <c r="AA38" s="234" t="str">
        <f aca="false">IF(AA37="","",VLOOKUP(AA37,'シフト記号表（勤務時間帯） (5)'!$C$6:$K$35,9,FALSE()))</f>
        <v/>
      </c>
      <c r="AB38" s="234" t="str">
        <f aca="false">IF(AB37="","",VLOOKUP(AB37,'シフト記号表（勤務時間帯） (5)'!$C$6:$K$35,9,FALSE()))</f>
        <v/>
      </c>
      <c r="AC38" s="234" t="str">
        <f aca="false">IF(AC37="","",VLOOKUP(AC37,'シフト記号表（勤務時間帯） (5)'!$C$6:$K$35,9,FALSE()))</f>
        <v/>
      </c>
      <c r="AD38" s="234" t="str">
        <f aca="false">IF(AD37="","",VLOOKUP(AD37,'シフト記号表（勤務時間帯） (5)'!$C$6:$K$35,9,FALSE()))</f>
        <v/>
      </c>
      <c r="AE38" s="234" t="str">
        <f aca="false">IF(AE37="","",VLOOKUP(AE37,'シフト記号表（勤務時間帯） (5)'!$C$6:$K$35,9,FALSE()))</f>
        <v/>
      </c>
      <c r="AF38" s="235" t="str">
        <f aca="false">IF(AF37="","",VLOOKUP(AF37,'シフト記号表（勤務時間帯） (5)'!$C$6:$K$35,9,FALSE()))</f>
        <v/>
      </c>
      <c r="AG38" s="233" t="str">
        <f aca="false">IF(AG37="","",VLOOKUP(AG37,'シフト記号表（勤務時間帯） (5)'!$C$6:$K$35,9,FALSE()))</f>
        <v/>
      </c>
      <c r="AH38" s="234" t="str">
        <f aca="false">IF(AH37="","",VLOOKUP(AH37,'シフト記号表（勤務時間帯） (5)'!$C$6:$K$35,9,FALSE()))</f>
        <v/>
      </c>
      <c r="AI38" s="234" t="str">
        <f aca="false">IF(AI37="","",VLOOKUP(AI37,'シフト記号表（勤務時間帯） (5)'!$C$6:$K$35,9,FALSE()))</f>
        <v/>
      </c>
      <c r="AJ38" s="234" t="str">
        <f aca="false">IF(AJ37="","",VLOOKUP(AJ37,'シフト記号表（勤務時間帯） (5)'!$C$6:$K$35,9,FALSE()))</f>
        <v/>
      </c>
      <c r="AK38" s="234" t="str">
        <f aca="false">IF(AK37="","",VLOOKUP(AK37,'シフト記号表（勤務時間帯） (5)'!$C$6:$K$35,9,FALSE()))</f>
        <v/>
      </c>
      <c r="AL38" s="234" t="str">
        <f aca="false">IF(AL37="","",VLOOKUP(AL37,'シフト記号表（勤務時間帯） (5)'!$C$6:$K$35,9,FALSE()))</f>
        <v/>
      </c>
      <c r="AM38" s="235" t="str">
        <f aca="false">IF(AM37="","",VLOOKUP(AM37,'シフト記号表（勤務時間帯） (5)'!$C$6:$K$35,9,FALSE()))</f>
        <v/>
      </c>
      <c r="AN38" s="233" t="str">
        <f aca="false">IF(AN37="","",VLOOKUP(AN37,'シフト記号表（勤務時間帯） (5)'!$C$6:$K$35,9,FALSE()))</f>
        <v/>
      </c>
      <c r="AO38" s="234" t="str">
        <f aca="false">IF(AO37="","",VLOOKUP(AO37,'シフト記号表（勤務時間帯） (5)'!$C$6:$K$35,9,FALSE()))</f>
        <v/>
      </c>
      <c r="AP38" s="234" t="str">
        <f aca="false">IF(AP37="","",VLOOKUP(AP37,'シフト記号表（勤務時間帯） (5)'!$C$6:$K$35,9,FALSE()))</f>
        <v/>
      </c>
      <c r="AQ38" s="234" t="str">
        <f aca="false">IF(AQ37="","",VLOOKUP(AQ37,'シフト記号表（勤務時間帯） (5)'!$C$6:$K$35,9,FALSE()))</f>
        <v/>
      </c>
      <c r="AR38" s="234" t="str">
        <f aca="false">IF(AR37="","",VLOOKUP(AR37,'シフト記号表（勤務時間帯） (5)'!$C$6:$K$35,9,FALSE()))</f>
        <v/>
      </c>
      <c r="AS38" s="234" t="str">
        <f aca="false">IF(AS37="","",VLOOKUP(AS37,'シフト記号表（勤務時間帯） (5)'!$C$6:$K$35,9,FALSE()))</f>
        <v/>
      </c>
      <c r="AT38" s="235" t="str">
        <f aca="false">IF(AT37="","",VLOOKUP(AT37,'シフト記号表（勤務時間帯） (5)'!$C$6:$K$35,9,FALSE()))</f>
        <v/>
      </c>
      <c r="AU38" s="233" t="str">
        <f aca="false">IF(AU37="","",VLOOKUP(AU37,'シフト記号表（勤務時間帯） (5)'!$C$6:$K$35,9,FALSE()))</f>
        <v/>
      </c>
      <c r="AV38" s="234" t="str">
        <f aca="false">IF(AV37="","",VLOOKUP(AV37,'シフト記号表（勤務時間帯） (5)'!$C$6:$K$35,9,FALSE()))</f>
        <v/>
      </c>
      <c r="AW38" s="234" t="str">
        <f aca="false">IF(AW37="","",VLOOKUP(AW37,'シフト記号表（勤務時間帯） (5)'!$C$6:$K$35,9,FALSE()))</f>
        <v/>
      </c>
      <c r="AX38" s="236" t="n">
        <f aca="false">IF($BB$3="４週",SUM(S38:AT38),IF($BB$3="暦月",SUM(S38:AW38),""))</f>
        <v>0</v>
      </c>
      <c r="AY38" s="236"/>
      <c r="AZ38" s="237" t="n">
        <f aca="false">IF($BB$3="４週",AX38/4,IF($BB$3="暦月",地密通所!AX38/(地密通所!$BB$8/7),""))</f>
        <v>0</v>
      </c>
      <c r="BA38" s="237"/>
      <c r="BB38" s="249"/>
      <c r="BC38" s="249"/>
      <c r="BD38" s="249"/>
      <c r="BE38" s="249"/>
      <c r="BF38" s="249"/>
    </row>
    <row r="39" customFormat="false" ht="20.25" hidden="false" customHeight="true" outlineLevel="0" collapsed="false">
      <c r="B39" s="242"/>
      <c r="C39" s="250"/>
      <c r="D39" s="250"/>
      <c r="E39" s="250"/>
      <c r="F39" s="231" t="n">
        <f aca="false">C37</f>
        <v>0</v>
      </c>
      <c r="G39" s="244"/>
      <c r="H39" s="511"/>
      <c r="I39" s="511"/>
      <c r="J39" s="511"/>
      <c r="K39" s="511"/>
      <c r="L39" s="245"/>
      <c r="M39" s="245"/>
      <c r="N39" s="245"/>
      <c r="O39" s="245"/>
      <c r="P39" s="239" t="s">
        <v>151</v>
      </c>
      <c r="Q39" s="239"/>
      <c r="R39" s="239"/>
      <c r="S39" s="96" t="str">
        <f aca="false">IF(S37="","",VLOOKUP(S37,'シフト記号表（勤務時間帯） (5)'!$C$6:$U$35,19,FALSE()))</f>
        <v/>
      </c>
      <c r="T39" s="97" t="str">
        <f aca="false">IF(T37="","",VLOOKUP(T37,'シフト記号表（勤務時間帯） (5)'!$C$6:$U$35,19,FALSE()))</f>
        <v/>
      </c>
      <c r="U39" s="97" t="str">
        <f aca="false">IF(U37="","",VLOOKUP(U37,'シフト記号表（勤務時間帯） (5)'!$C$6:$U$35,19,FALSE()))</f>
        <v/>
      </c>
      <c r="V39" s="97" t="str">
        <f aca="false">IF(V37="","",VLOOKUP(V37,'シフト記号表（勤務時間帯） (5)'!$C$6:$U$35,19,FALSE()))</f>
        <v/>
      </c>
      <c r="W39" s="97" t="str">
        <f aca="false">IF(W37="","",VLOOKUP(W37,'シフト記号表（勤務時間帯） (5)'!$C$6:$U$35,19,FALSE()))</f>
        <v/>
      </c>
      <c r="X39" s="97" t="str">
        <f aca="false">IF(X37="","",VLOOKUP(X37,'シフト記号表（勤務時間帯） (5)'!$C$6:$U$35,19,FALSE()))</f>
        <v/>
      </c>
      <c r="Y39" s="98" t="str">
        <f aca="false">IF(Y37="","",VLOOKUP(Y37,'シフト記号表（勤務時間帯） (5)'!$C$6:$U$35,19,FALSE()))</f>
        <v/>
      </c>
      <c r="Z39" s="96" t="str">
        <f aca="false">IF(Z37="","",VLOOKUP(Z37,'シフト記号表（勤務時間帯） (5)'!$C$6:$U$35,19,FALSE()))</f>
        <v/>
      </c>
      <c r="AA39" s="97" t="str">
        <f aca="false">IF(AA37="","",VLOOKUP(AA37,'シフト記号表（勤務時間帯） (5)'!$C$6:$U$35,19,FALSE()))</f>
        <v/>
      </c>
      <c r="AB39" s="97" t="str">
        <f aca="false">IF(AB37="","",VLOOKUP(AB37,'シフト記号表（勤務時間帯） (5)'!$C$6:$U$35,19,FALSE()))</f>
        <v/>
      </c>
      <c r="AC39" s="97" t="str">
        <f aca="false">IF(AC37="","",VLOOKUP(AC37,'シフト記号表（勤務時間帯） (5)'!$C$6:$U$35,19,FALSE()))</f>
        <v/>
      </c>
      <c r="AD39" s="97" t="str">
        <f aca="false">IF(AD37="","",VLOOKUP(AD37,'シフト記号表（勤務時間帯） (5)'!$C$6:$U$35,19,FALSE()))</f>
        <v/>
      </c>
      <c r="AE39" s="97" t="str">
        <f aca="false">IF(AE37="","",VLOOKUP(AE37,'シフト記号表（勤務時間帯） (5)'!$C$6:$U$35,19,FALSE()))</f>
        <v/>
      </c>
      <c r="AF39" s="98" t="str">
        <f aca="false">IF(AF37="","",VLOOKUP(AF37,'シフト記号表（勤務時間帯） (5)'!$C$6:$U$35,19,FALSE()))</f>
        <v/>
      </c>
      <c r="AG39" s="96" t="str">
        <f aca="false">IF(AG37="","",VLOOKUP(AG37,'シフト記号表（勤務時間帯） (5)'!$C$6:$U$35,19,FALSE()))</f>
        <v/>
      </c>
      <c r="AH39" s="97" t="str">
        <f aca="false">IF(AH37="","",VLOOKUP(AH37,'シフト記号表（勤務時間帯） (5)'!$C$6:$U$35,19,FALSE()))</f>
        <v/>
      </c>
      <c r="AI39" s="97" t="str">
        <f aca="false">IF(AI37="","",VLOOKUP(AI37,'シフト記号表（勤務時間帯） (5)'!$C$6:$U$35,19,FALSE()))</f>
        <v/>
      </c>
      <c r="AJ39" s="97" t="str">
        <f aca="false">IF(AJ37="","",VLOOKUP(AJ37,'シフト記号表（勤務時間帯） (5)'!$C$6:$U$35,19,FALSE()))</f>
        <v/>
      </c>
      <c r="AK39" s="97" t="str">
        <f aca="false">IF(AK37="","",VLOOKUP(AK37,'シフト記号表（勤務時間帯） (5)'!$C$6:$U$35,19,FALSE()))</f>
        <v/>
      </c>
      <c r="AL39" s="97" t="str">
        <f aca="false">IF(AL37="","",VLOOKUP(AL37,'シフト記号表（勤務時間帯） (5)'!$C$6:$U$35,19,FALSE()))</f>
        <v/>
      </c>
      <c r="AM39" s="98" t="str">
        <f aca="false">IF(AM37="","",VLOOKUP(AM37,'シフト記号表（勤務時間帯） (5)'!$C$6:$U$35,19,FALSE()))</f>
        <v/>
      </c>
      <c r="AN39" s="96" t="str">
        <f aca="false">IF(AN37="","",VLOOKUP(AN37,'シフト記号表（勤務時間帯） (5)'!$C$6:$U$35,19,FALSE()))</f>
        <v/>
      </c>
      <c r="AO39" s="97" t="str">
        <f aca="false">IF(AO37="","",VLOOKUP(AO37,'シフト記号表（勤務時間帯） (5)'!$C$6:$U$35,19,FALSE()))</f>
        <v/>
      </c>
      <c r="AP39" s="97" t="str">
        <f aca="false">IF(AP37="","",VLOOKUP(AP37,'シフト記号表（勤務時間帯） (5)'!$C$6:$U$35,19,FALSE()))</f>
        <v/>
      </c>
      <c r="AQ39" s="97" t="str">
        <f aca="false">IF(AQ37="","",VLOOKUP(AQ37,'シフト記号表（勤務時間帯） (5)'!$C$6:$U$35,19,FALSE()))</f>
        <v/>
      </c>
      <c r="AR39" s="97" t="str">
        <f aca="false">IF(AR37="","",VLOOKUP(AR37,'シフト記号表（勤務時間帯） (5)'!$C$6:$U$35,19,FALSE()))</f>
        <v/>
      </c>
      <c r="AS39" s="97" t="str">
        <f aca="false">IF(AS37="","",VLOOKUP(AS37,'シフト記号表（勤務時間帯） (5)'!$C$6:$U$35,19,FALSE()))</f>
        <v/>
      </c>
      <c r="AT39" s="98" t="str">
        <f aca="false">IF(AT37="","",VLOOKUP(AT37,'シフト記号表（勤務時間帯） (5)'!$C$6:$U$35,19,FALSE()))</f>
        <v/>
      </c>
      <c r="AU39" s="96" t="str">
        <f aca="false">IF(AU37="","",VLOOKUP(AU37,'シフト記号表（勤務時間帯） (5)'!$C$6:$U$35,19,FALSE()))</f>
        <v/>
      </c>
      <c r="AV39" s="97" t="str">
        <f aca="false">IF(AV37="","",VLOOKUP(AV37,'シフト記号表（勤務時間帯） (5)'!$C$6:$U$35,19,FALSE()))</f>
        <v/>
      </c>
      <c r="AW39" s="97" t="str">
        <f aca="false">IF(AW37="","",VLOOKUP(AW37,'シフト記号表（勤務時間帯） (5)'!$C$6:$U$35,19,FALSE()))</f>
        <v/>
      </c>
      <c r="AX39" s="240" t="n">
        <f aca="false">IF($BB$3="４週",SUM(S39:AT39),IF($BB$3="暦月",SUM(S39:AW39),""))</f>
        <v>0</v>
      </c>
      <c r="AY39" s="240"/>
      <c r="AZ39" s="241" t="n">
        <f aca="false">IF($BB$3="４週",AX39/4,IF($BB$3="暦月",地密通所!AX39/(地密通所!$BB$8/7),""))</f>
        <v>0</v>
      </c>
      <c r="BA39" s="241"/>
      <c r="BB39" s="249"/>
      <c r="BC39" s="249"/>
      <c r="BD39" s="249"/>
      <c r="BE39" s="249"/>
      <c r="BF39" s="249"/>
    </row>
    <row r="40" customFormat="false" ht="20.25" hidden="false" customHeight="true" outlineLevel="0" collapsed="false">
      <c r="B40" s="242" t="n">
        <f aca="false">B37+1</f>
        <v>7</v>
      </c>
      <c r="C40" s="250"/>
      <c r="D40" s="250"/>
      <c r="E40" s="250"/>
      <c r="F40" s="104"/>
      <c r="G40" s="244"/>
      <c r="H40" s="511"/>
      <c r="I40" s="511"/>
      <c r="J40" s="511"/>
      <c r="K40" s="511"/>
      <c r="L40" s="245"/>
      <c r="M40" s="245"/>
      <c r="N40" s="245"/>
      <c r="O40" s="245"/>
      <c r="P40" s="246" t="s">
        <v>34</v>
      </c>
      <c r="Q40" s="246"/>
      <c r="R40" s="246"/>
      <c r="S40" s="110"/>
      <c r="T40" s="111"/>
      <c r="U40" s="111"/>
      <c r="V40" s="111"/>
      <c r="W40" s="111"/>
      <c r="X40" s="111"/>
      <c r="Y40" s="112"/>
      <c r="Z40" s="110"/>
      <c r="AA40" s="111"/>
      <c r="AB40" s="111"/>
      <c r="AC40" s="111"/>
      <c r="AD40" s="111"/>
      <c r="AE40" s="111"/>
      <c r="AF40" s="112"/>
      <c r="AG40" s="110"/>
      <c r="AH40" s="111"/>
      <c r="AI40" s="111"/>
      <c r="AJ40" s="111"/>
      <c r="AK40" s="111"/>
      <c r="AL40" s="111"/>
      <c r="AM40" s="112"/>
      <c r="AN40" s="110"/>
      <c r="AO40" s="111"/>
      <c r="AP40" s="111"/>
      <c r="AQ40" s="111"/>
      <c r="AR40" s="111"/>
      <c r="AS40" s="111"/>
      <c r="AT40" s="112"/>
      <c r="AU40" s="110"/>
      <c r="AV40" s="111"/>
      <c r="AW40" s="111"/>
      <c r="AX40" s="247"/>
      <c r="AY40" s="247"/>
      <c r="AZ40" s="248"/>
      <c r="BA40" s="248"/>
      <c r="BB40" s="249"/>
      <c r="BC40" s="249"/>
      <c r="BD40" s="249"/>
      <c r="BE40" s="249"/>
      <c r="BF40" s="249"/>
    </row>
    <row r="41" customFormat="false" ht="20.25" hidden="false" customHeight="true" outlineLevel="0" collapsed="false">
      <c r="B41" s="242"/>
      <c r="C41" s="250"/>
      <c r="D41" s="250"/>
      <c r="E41" s="250"/>
      <c r="F41" s="231"/>
      <c r="G41" s="244"/>
      <c r="H41" s="511"/>
      <c r="I41" s="511"/>
      <c r="J41" s="511"/>
      <c r="K41" s="511"/>
      <c r="L41" s="245"/>
      <c r="M41" s="245"/>
      <c r="N41" s="245"/>
      <c r="O41" s="245"/>
      <c r="P41" s="232" t="s">
        <v>35</v>
      </c>
      <c r="Q41" s="232"/>
      <c r="R41" s="232"/>
      <c r="S41" s="233" t="str">
        <f aca="false">IF(S40="","",VLOOKUP(S40,'シフト記号表（勤務時間帯） (5)'!$C$6:$K$35,9,FALSE()))</f>
        <v/>
      </c>
      <c r="T41" s="234" t="str">
        <f aca="false">IF(T40="","",VLOOKUP(T40,'シフト記号表（勤務時間帯） (5)'!$C$6:$K$35,9,FALSE()))</f>
        <v/>
      </c>
      <c r="U41" s="234" t="str">
        <f aca="false">IF(U40="","",VLOOKUP(U40,'シフト記号表（勤務時間帯） (5)'!$C$6:$K$35,9,FALSE()))</f>
        <v/>
      </c>
      <c r="V41" s="234" t="str">
        <f aca="false">IF(V40="","",VLOOKUP(V40,'シフト記号表（勤務時間帯） (5)'!$C$6:$K$35,9,FALSE()))</f>
        <v/>
      </c>
      <c r="W41" s="234" t="str">
        <f aca="false">IF(W40="","",VLOOKUP(W40,'シフト記号表（勤務時間帯） (5)'!$C$6:$K$35,9,FALSE()))</f>
        <v/>
      </c>
      <c r="X41" s="234" t="str">
        <f aca="false">IF(X40="","",VLOOKUP(X40,'シフト記号表（勤務時間帯） (5)'!$C$6:$K$35,9,FALSE()))</f>
        <v/>
      </c>
      <c r="Y41" s="235" t="str">
        <f aca="false">IF(Y40="","",VLOOKUP(Y40,'シフト記号表（勤務時間帯） (5)'!$C$6:$K$35,9,FALSE()))</f>
        <v/>
      </c>
      <c r="Z41" s="233" t="str">
        <f aca="false">IF(Z40="","",VLOOKUP(Z40,'シフト記号表（勤務時間帯） (5)'!$C$6:$K$35,9,FALSE()))</f>
        <v/>
      </c>
      <c r="AA41" s="234" t="str">
        <f aca="false">IF(AA40="","",VLOOKUP(AA40,'シフト記号表（勤務時間帯） (5)'!$C$6:$K$35,9,FALSE()))</f>
        <v/>
      </c>
      <c r="AB41" s="234" t="str">
        <f aca="false">IF(AB40="","",VLOOKUP(AB40,'シフト記号表（勤務時間帯） (5)'!$C$6:$K$35,9,FALSE()))</f>
        <v/>
      </c>
      <c r="AC41" s="234" t="str">
        <f aca="false">IF(AC40="","",VLOOKUP(AC40,'シフト記号表（勤務時間帯） (5)'!$C$6:$K$35,9,FALSE()))</f>
        <v/>
      </c>
      <c r="AD41" s="234" t="str">
        <f aca="false">IF(AD40="","",VLOOKUP(AD40,'シフト記号表（勤務時間帯） (5)'!$C$6:$K$35,9,FALSE()))</f>
        <v/>
      </c>
      <c r="AE41" s="234" t="str">
        <f aca="false">IF(AE40="","",VLOOKUP(AE40,'シフト記号表（勤務時間帯） (5)'!$C$6:$K$35,9,FALSE()))</f>
        <v/>
      </c>
      <c r="AF41" s="235" t="str">
        <f aca="false">IF(AF40="","",VLOOKUP(AF40,'シフト記号表（勤務時間帯） (5)'!$C$6:$K$35,9,FALSE()))</f>
        <v/>
      </c>
      <c r="AG41" s="233" t="str">
        <f aca="false">IF(AG40="","",VLOOKUP(AG40,'シフト記号表（勤務時間帯） (5)'!$C$6:$K$35,9,FALSE()))</f>
        <v/>
      </c>
      <c r="AH41" s="234" t="str">
        <f aca="false">IF(AH40="","",VLOOKUP(AH40,'シフト記号表（勤務時間帯） (5)'!$C$6:$K$35,9,FALSE()))</f>
        <v/>
      </c>
      <c r="AI41" s="234" t="str">
        <f aca="false">IF(AI40="","",VLOOKUP(AI40,'シフト記号表（勤務時間帯） (5)'!$C$6:$K$35,9,FALSE()))</f>
        <v/>
      </c>
      <c r="AJ41" s="234" t="str">
        <f aca="false">IF(AJ40="","",VLOOKUP(AJ40,'シフト記号表（勤務時間帯） (5)'!$C$6:$K$35,9,FALSE()))</f>
        <v/>
      </c>
      <c r="AK41" s="234" t="str">
        <f aca="false">IF(AK40="","",VLOOKUP(AK40,'シフト記号表（勤務時間帯） (5)'!$C$6:$K$35,9,FALSE()))</f>
        <v/>
      </c>
      <c r="AL41" s="234" t="str">
        <f aca="false">IF(AL40="","",VLOOKUP(AL40,'シフト記号表（勤務時間帯） (5)'!$C$6:$K$35,9,FALSE()))</f>
        <v/>
      </c>
      <c r="AM41" s="235" t="str">
        <f aca="false">IF(AM40="","",VLOOKUP(AM40,'シフト記号表（勤務時間帯） (5)'!$C$6:$K$35,9,FALSE()))</f>
        <v/>
      </c>
      <c r="AN41" s="233" t="str">
        <f aca="false">IF(AN40="","",VLOOKUP(AN40,'シフト記号表（勤務時間帯） (5)'!$C$6:$K$35,9,FALSE()))</f>
        <v/>
      </c>
      <c r="AO41" s="234" t="str">
        <f aca="false">IF(AO40="","",VLOOKUP(AO40,'シフト記号表（勤務時間帯） (5)'!$C$6:$K$35,9,FALSE()))</f>
        <v/>
      </c>
      <c r="AP41" s="234" t="str">
        <f aca="false">IF(AP40="","",VLOOKUP(AP40,'シフト記号表（勤務時間帯） (5)'!$C$6:$K$35,9,FALSE()))</f>
        <v/>
      </c>
      <c r="AQ41" s="234" t="str">
        <f aca="false">IF(AQ40="","",VLOOKUP(AQ40,'シフト記号表（勤務時間帯） (5)'!$C$6:$K$35,9,FALSE()))</f>
        <v/>
      </c>
      <c r="AR41" s="234" t="str">
        <f aca="false">IF(AR40="","",VLOOKUP(AR40,'シフト記号表（勤務時間帯） (5)'!$C$6:$K$35,9,FALSE()))</f>
        <v/>
      </c>
      <c r="AS41" s="234" t="str">
        <f aca="false">IF(AS40="","",VLOOKUP(AS40,'シフト記号表（勤務時間帯） (5)'!$C$6:$K$35,9,FALSE()))</f>
        <v/>
      </c>
      <c r="AT41" s="235" t="str">
        <f aca="false">IF(AT40="","",VLOOKUP(AT40,'シフト記号表（勤務時間帯） (5)'!$C$6:$K$35,9,FALSE()))</f>
        <v/>
      </c>
      <c r="AU41" s="233" t="str">
        <f aca="false">IF(AU40="","",VLOOKUP(AU40,'シフト記号表（勤務時間帯） (5)'!$C$6:$K$35,9,FALSE()))</f>
        <v/>
      </c>
      <c r="AV41" s="234" t="str">
        <f aca="false">IF(AV40="","",VLOOKUP(AV40,'シフト記号表（勤務時間帯） (5)'!$C$6:$K$35,9,FALSE()))</f>
        <v/>
      </c>
      <c r="AW41" s="234" t="str">
        <f aca="false">IF(AW40="","",VLOOKUP(AW40,'シフト記号表（勤務時間帯） (5)'!$C$6:$K$35,9,FALSE()))</f>
        <v/>
      </c>
      <c r="AX41" s="236" t="n">
        <f aca="false">IF($BB$3="４週",SUM(S41:AT41),IF($BB$3="暦月",SUM(S41:AW41),""))</f>
        <v>0</v>
      </c>
      <c r="AY41" s="236"/>
      <c r="AZ41" s="237" t="n">
        <f aca="false">IF($BB$3="４週",AX41/4,IF($BB$3="暦月",地密通所!AX41/(地密通所!$BB$8/7),""))</f>
        <v>0</v>
      </c>
      <c r="BA41" s="237"/>
      <c r="BB41" s="249"/>
      <c r="BC41" s="249"/>
      <c r="BD41" s="249"/>
      <c r="BE41" s="249"/>
      <c r="BF41" s="249"/>
    </row>
    <row r="42" customFormat="false" ht="20.25" hidden="false" customHeight="true" outlineLevel="0" collapsed="false">
      <c r="B42" s="242"/>
      <c r="C42" s="250"/>
      <c r="D42" s="250"/>
      <c r="E42" s="250"/>
      <c r="F42" s="231" t="n">
        <f aca="false">C40</f>
        <v>0</v>
      </c>
      <c r="G42" s="244"/>
      <c r="H42" s="511"/>
      <c r="I42" s="511"/>
      <c r="J42" s="511"/>
      <c r="K42" s="511"/>
      <c r="L42" s="245"/>
      <c r="M42" s="245"/>
      <c r="N42" s="245"/>
      <c r="O42" s="245"/>
      <c r="P42" s="239" t="s">
        <v>151</v>
      </c>
      <c r="Q42" s="239"/>
      <c r="R42" s="239"/>
      <c r="S42" s="96" t="str">
        <f aca="false">IF(S40="","",VLOOKUP(S40,'シフト記号表（勤務時間帯） (5)'!$C$6:$U$35,19,FALSE()))</f>
        <v/>
      </c>
      <c r="T42" s="97" t="str">
        <f aca="false">IF(T40="","",VLOOKUP(T40,'シフト記号表（勤務時間帯） (5)'!$C$6:$U$35,19,FALSE()))</f>
        <v/>
      </c>
      <c r="U42" s="97" t="str">
        <f aca="false">IF(U40="","",VLOOKUP(U40,'シフト記号表（勤務時間帯） (5)'!$C$6:$U$35,19,FALSE()))</f>
        <v/>
      </c>
      <c r="V42" s="97" t="str">
        <f aca="false">IF(V40="","",VLOOKUP(V40,'シフト記号表（勤務時間帯） (5)'!$C$6:$U$35,19,FALSE()))</f>
        <v/>
      </c>
      <c r="W42" s="97" t="str">
        <f aca="false">IF(W40="","",VLOOKUP(W40,'シフト記号表（勤務時間帯） (5)'!$C$6:$U$35,19,FALSE()))</f>
        <v/>
      </c>
      <c r="X42" s="97" t="str">
        <f aca="false">IF(X40="","",VLOOKUP(X40,'シフト記号表（勤務時間帯） (5)'!$C$6:$U$35,19,FALSE()))</f>
        <v/>
      </c>
      <c r="Y42" s="98" t="str">
        <f aca="false">IF(Y40="","",VLOOKUP(Y40,'シフト記号表（勤務時間帯） (5)'!$C$6:$U$35,19,FALSE()))</f>
        <v/>
      </c>
      <c r="Z42" s="96" t="str">
        <f aca="false">IF(Z40="","",VLOOKUP(Z40,'シフト記号表（勤務時間帯） (5)'!$C$6:$U$35,19,FALSE()))</f>
        <v/>
      </c>
      <c r="AA42" s="97" t="str">
        <f aca="false">IF(AA40="","",VLOOKUP(AA40,'シフト記号表（勤務時間帯） (5)'!$C$6:$U$35,19,FALSE()))</f>
        <v/>
      </c>
      <c r="AB42" s="97" t="str">
        <f aca="false">IF(AB40="","",VLOOKUP(AB40,'シフト記号表（勤務時間帯） (5)'!$C$6:$U$35,19,FALSE()))</f>
        <v/>
      </c>
      <c r="AC42" s="97" t="str">
        <f aca="false">IF(AC40="","",VLOOKUP(AC40,'シフト記号表（勤務時間帯） (5)'!$C$6:$U$35,19,FALSE()))</f>
        <v/>
      </c>
      <c r="AD42" s="97" t="str">
        <f aca="false">IF(AD40="","",VLOOKUP(AD40,'シフト記号表（勤務時間帯） (5)'!$C$6:$U$35,19,FALSE()))</f>
        <v/>
      </c>
      <c r="AE42" s="97" t="str">
        <f aca="false">IF(AE40="","",VLOOKUP(AE40,'シフト記号表（勤務時間帯） (5)'!$C$6:$U$35,19,FALSE()))</f>
        <v/>
      </c>
      <c r="AF42" s="98" t="str">
        <f aca="false">IF(AF40="","",VLOOKUP(AF40,'シフト記号表（勤務時間帯） (5)'!$C$6:$U$35,19,FALSE()))</f>
        <v/>
      </c>
      <c r="AG42" s="96" t="str">
        <f aca="false">IF(AG40="","",VLOOKUP(AG40,'シフト記号表（勤務時間帯） (5)'!$C$6:$U$35,19,FALSE()))</f>
        <v/>
      </c>
      <c r="AH42" s="97" t="str">
        <f aca="false">IF(AH40="","",VLOOKUP(AH40,'シフト記号表（勤務時間帯） (5)'!$C$6:$U$35,19,FALSE()))</f>
        <v/>
      </c>
      <c r="AI42" s="97" t="str">
        <f aca="false">IF(AI40="","",VLOOKUP(AI40,'シフト記号表（勤務時間帯） (5)'!$C$6:$U$35,19,FALSE()))</f>
        <v/>
      </c>
      <c r="AJ42" s="97" t="str">
        <f aca="false">IF(AJ40="","",VLOOKUP(AJ40,'シフト記号表（勤務時間帯） (5)'!$C$6:$U$35,19,FALSE()))</f>
        <v/>
      </c>
      <c r="AK42" s="97" t="str">
        <f aca="false">IF(AK40="","",VLOOKUP(AK40,'シフト記号表（勤務時間帯） (5)'!$C$6:$U$35,19,FALSE()))</f>
        <v/>
      </c>
      <c r="AL42" s="97" t="str">
        <f aca="false">IF(AL40="","",VLOOKUP(AL40,'シフト記号表（勤務時間帯） (5)'!$C$6:$U$35,19,FALSE()))</f>
        <v/>
      </c>
      <c r="AM42" s="98" t="str">
        <f aca="false">IF(AM40="","",VLOOKUP(AM40,'シフト記号表（勤務時間帯） (5)'!$C$6:$U$35,19,FALSE()))</f>
        <v/>
      </c>
      <c r="AN42" s="96" t="str">
        <f aca="false">IF(AN40="","",VLOOKUP(AN40,'シフト記号表（勤務時間帯） (5)'!$C$6:$U$35,19,FALSE()))</f>
        <v/>
      </c>
      <c r="AO42" s="97" t="str">
        <f aca="false">IF(AO40="","",VLOOKUP(AO40,'シフト記号表（勤務時間帯） (5)'!$C$6:$U$35,19,FALSE()))</f>
        <v/>
      </c>
      <c r="AP42" s="97" t="str">
        <f aca="false">IF(AP40="","",VLOOKUP(AP40,'シフト記号表（勤務時間帯） (5)'!$C$6:$U$35,19,FALSE()))</f>
        <v/>
      </c>
      <c r="AQ42" s="97" t="str">
        <f aca="false">IF(AQ40="","",VLOOKUP(AQ40,'シフト記号表（勤務時間帯） (5)'!$C$6:$U$35,19,FALSE()))</f>
        <v/>
      </c>
      <c r="AR42" s="97" t="str">
        <f aca="false">IF(AR40="","",VLOOKUP(AR40,'シフト記号表（勤務時間帯） (5)'!$C$6:$U$35,19,FALSE()))</f>
        <v/>
      </c>
      <c r="AS42" s="97" t="str">
        <f aca="false">IF(AS40="","",VLOOKUP(AS40,'シフト記号表（勤務時間帯） (5)'!$C$6:$U$35,19,FALSE()))</f>
        <v/>
      </c>
      <c r="AT42" s="98" t="str">
        <f aca="false">IF(AT40="","",VLOOKUP(AT40,'シフト記号表（勤務時間帯） (5)'!$C$6:$U$35,19,FALSE()))</f>
        <v/>
      </c>
      <c r="AU42" s="96" t="str">
        <f aca="false">IF(AU40="","",VLOOKUP(AU40,'シフト記号表（勤務時間帯） (5)'!$C$6:$U$35,19,FALSE()))</f>
        <v/>
      </c>
      <c r="AV42" s="97" t="str">
        <f aca="false">IF(AV40="","",VLOOKUP(AV40,'シフト記号表（勤務時間帯） (5)'!$C$6:$U$35,19,FALSE()))</f>
        <v/>
      </c>
      <c r="AW42" s="97" t="str">
        <f aca="false">IF(AW40="","",VLOOKUP(AW40,'シフト記号表（勤務時間帯） (5)'!$C$6:$U$35,19,FALSE()))</f>
        <v/>
      </c>
      <c r="AX42" s="240" t="n">
        <f aca="false">IF($BB$3="４週",SUM(S42:AT42),IF($BB$3="暦月",SUM(S42:AW42),""))</f>
        <v>0</v>
      </c>
      <c r="AY42" s="240"/>
      <c r="AZ42" s="241" t="n">
        <f aca="false">IF($BB$3="４週",AX42/4,IF($BB$3="暦月",地密通所!AX42/(地密通所!$BB$8/7),""))</f>
        <v>0</v>
      </c>
      <c r="BA42" s="241"/>
      <c r="BB42" s="249"/>
      <c r="BC42" s="249"/>
      <c r="BD42" s="249"/>
      <c r="BE42" s="249"/>
      <c r="BF42" s="249"/>
    </row>
    <row r="43" customFormat="false" ht="20.25" hidden="false" customHeight="true" outlineLevel="0" collapsed="false">
      <c r="B43" s="242" t="n">
        <f aca="false">B40+1</f>
        <v>8</v>
      </c>
      <c r="C43" s="250"/>
      <c r="D43" s="250"/>
      <c r="E43" s="250"/>
      <c r="F43" s="104"/>
      <c r="G43" s="244"/>
      <c r="H43" s="511"/>
      <c r="I43" s="511"/>
      <c r="J43" s="511"/>
      <c r="K43" s="511"/>
      <c r="L43" s="245"/>
      <c r="M43" s="245"/>
      <c r="N43" s="245"/>
      <c r="O43" s="245"/>
      <c r="P43" s="246" t="s">
        <v>34</v>
      </c>
      <c r="Q43" s="246"/>
      <c r="R43" s="246"/>
      <c r="S43" s="110"/>
      <c r="T43" s="111"/>
      <c r="U43" s="111"/>
      <c r="V43" s="111"/>
      <c r="W43" s="111"/>
      <c r="X43" s="111"/>
      <c r="Y43" s="112"/>
      <c r="Z43" s="110"/>
      <c r="AA43" s="111"/>
      <c r="AB43" s="111"/>
      <c r="AC43" s="111"/>
      <c r="AD43" s="111"/>
      <c r="AE43" s="111"/>
      <c r="AF43" s="112"/>
      <c r="AG43" s="110"/>
      <c r="AH43" s="111"/>
      <c r="AI43" s="111"/>
      <c r="AJ43" s="111"/>
      <c r="AK43" s="111"/>
      <c r="AL43" s="111"/>
      <c r="AM43" s="112"/>
      <c r="AN43" s="110"/>
      <c r="AO43" s="111"/>
      <c r="AP43" s="111"/>
      <c r="AQ43" s="111"/>
      <c r="AR43" s="111"/>
      <c r="AS43" s="111"/>
      <c r="AT43" s="112"/>
      <c r="AU43" s="110"/>
      <c r="AV43" s="111"/>
      <c r="AW43" s="111"/>
      <c r="AX43" s="247"/>
      <c r="AY43" s="247"/>
      <c r="AZ43" s="248"/>
      <c r="BA43" s="248"/>
      <c r="BB43" s="249"/>
      <c r="BC43" s="249"/>
      <c r="BD43" s="249"/>
      <c r="BE43" s="249"/>
      <c r="BF43" s="249"/>
    </row>
    <row r="44" customFormat="false" ht="20.25" hidden="false" customHeight="true" outlineLevel="0" collapsed="false">
      <c r="B44" s="242"/>
      <c r="C44" s="250"/>
      <c r="D44" s="250"/>
      <c r="E44" s="250"/>
      <c r="F44" s="231"/>
      <c r="G44" s="244"/>
      <c r="H44" s="511"/>
      <c r="I44" s="511"/>
      <c r="J44" s="511"/>
      <c r="K44" s="511"/>
      <c r="L44" s="245"/>
      <c r="M44" s="245"/>
      <c r="N44" s="245"/>
      <c r="O44" s="245"/>
      <c r="P44" s="232" t="s">
        <v>35</v>
      </c>
      <c r="Q44" s="232"/>
      <c r="R44" s="232"/>
      <c r="S44" s="233" t="str">
        <f aca="false">IF(S43="","",VLOOKUP(S43,'シフト記号表（勤務時間帯） (5)'!$C$6:$K$35,9,FALSE()))</f>
        <v/>
      </c>
      <c r="T44" s="234" t="str">
        <f aca="false">IF(T43="","",VLOOKUP(T43,'シフト記号表（勤務時間帯） (5)'!$C$6:$K$35,9,FALSE()))</f>
        <v/>
      </c>
      <c r="U44" s="234" t="str">
        <f aca="false">IF(U43="","",VLOOKUP(U43,'シフト記号表（勤務時間帯） (5)'!$C$6:$K$35,9,FALSE()))</f>
        <v/>
      </c>
      <c r="V44" s="234" t="str">
        <f aca="false">IF(V43="","",VLOOKUP(V43,'シフト記号表（勤務時間帯） (5)'!$C$6:$K$35,9,FALSE()))</f>
        <v/>
      </c>
      <c r="W44" s="234" t="str">
        <f aca="false">IF(W43="","",VLOOKUP(W43,'シフト記号表（勤務時間帯） (5)'!$C$6:$K$35,9,FALSE()))</f>
        <v/>
      </c>
      <c r="X44" s="234" t="str">
        <f aca="false">IF(X43="","",VLOOKUP(X43,'シフト記号表（勤務時間帯） (5)'!$C$6:$K$35,9,FALSE()))</f>
        <v/>
      </c>
      <c r="Y44" s="235" t="str">
        <f aca="false">IF(Y43="","",VLOOKUP(Y43,'シフト記号表（勤務時間帯） (5)'!$C$6:$K$35,9,FALSE()))</f>
        <v/>
      </c>
      <c r="Z44" s="233" t="str">
        <f aca="false">IF(Z43="","",VLOOKUP(Z43,'シフト記号表（勤務時間帯） (5)'!$C$6:$K$35,9,FALSE()))</f>
        <v/>
      </c>
      <c r="AA44" s="234" t="str">
        <f aca="false">IF(AA43="","",VLOOKUP(AA43,'シフト記号表（勤務時間帯） (5)'!$C$6:$K$35,9,FALSE()))</f>
        <v/>
      </c>
      <c r="AB44" s="234" t="str">
        <f aca="false">IF(AB43="","",VLOOKUP(AB43,'シフト記号表（勤務時間帯） (5)'!$C$6:$K$35,9,FALSE()))</f>
        <v/>
      </c>
      <c r="AC44" s="234" t="str">
        <f aca="false">IF(AC43="","",VLOOKUP(AC43,'シフト記号表（勤務時間帯） (5)'!$C$6:$K$35,9,FALSE()))</f>
        <v/>
      </c>
      <c r="AD44" s="234" t="str">
        <f aca="false">IF(AD43="","",VLOOKUP(AD43,'シフト記号表（勤務時間帯） (5)'!$C$6:$K$35,9,FALSE()))</f>
        <v/>
      </c>
      <c r="AE44" s="234" t="str">
        <f aca="false">IF(AE43="","",VLOOKUP(AE43,'シフト記号表（勤務時間帯） (5)'!$C$6:$K$35,9,FALSE()))</f>
        <v/>
      </c>
      <c r="AF44" s="235" t="str">
        <f aca="false">IF(AF43="","",VLOOKUP(AF43,'シフト記号表（勤務時間帯） (5)'!$C$6:$K$35,9,FALSE()))</f>
        <v/>
      </c>
      <c r="AG44" s="233" t="str">
        <f aca="false">IF(AG43="","",VLOOKUP(AG43,'シフト記号表（勤務時間帯） (5)'!$C$6:$K$35,9,FALSE()))</f>
        <v/>
      </c>
      <c r="AH44" s="234" t="str">
        <f aca="false">IF(AH43="","",VLOOKUP(AH43,'シフト記号表（勤務時間帯） (5)'!$C$6:$K$35,9,FALSE()))</f>
        <v/>
      </c>
      <c r="AI44" s="234" t="str">
        <f aca="false">IF(AI43="","",VLOOKUP(AI43,'シフト記号表（勤務時間帯） (5)'!$C$6:$K$35,9,FALSE()))</f>
        <v/>
      </c>
      <c r="AJ44" s="234" t="str">
        <f aca="false">IF(AJ43="","",VLOOKUP(AJ43,'シフト記号表（勤務時間帯） (5)'!$C$6:$K$35,9,FALSE()))</f>
        <v/>
      </c>
      <c r="AK44" s="234" t="str">
        <f aca="false">IF(AK43="","",VLOOKUP(AK43,'シフト記号表（勤務時間帯） (5)'!$C$6:$K$35,9,FALSE()))</f>
        <v/>
      </c>
      <c r="AL44" s="234" t="str">
        <f aca="false">IF(AL43="","",VLOOKUP(AL43,'シフト記号表（勤務時間帯） (5)'!$C$6:$K$35,9,FALSE()))</f>
        <v/>
      </c>
      <c r="AM44" s="235" t="str">
        <f aca="false">IF(AM43="","",VLOOKUP(AM43,'シフト記号表（勤務時間帯） (5)'!$C$6:$K$35,9,FALSE()))</f>
        <v/>
      </c>
      <c r="AN44" s="233" t="str">
        <f aca="false">IF(AN43="","",VLOOKUP(AN43,'シフト記号表（勤務時間帯） (5)'!$C$6:$K$35,9,FALSE()))</f>
        <v/>
      </c>
      <c r="AO44" s="234" t="str">
        <f aca="false">IF(AO43="","",VLOOKUP(AO43,'シフト記号表（勤務時間帯） (5)'!$C$6:$K$35,9,FALSE()))</f>
        <v/>
      </c>
      <c r="AP44" s="234" t="str">
        <f aca="false">IF(AP43="","",VLOOKUP(AP43,'シフト記号表（勤務時間帯） (5)'!$C$6:$K$35,9,FALSE()))</f>
        <v/>
      </c>
      <c r="AQ44" s="234" t="str">
        <f aca="false">IF(AQ43="","",VLOOKUP(AQ43,'シフト記号表（勤務時間帯） (5)'!$C$6:$K$35,9,FALSE()))</f>
        <v/>
      </c>
      <c r="AR44" s="234" t="str">
        <f aca="false">IF(AR43="","",VLOOKUP(AR43,'シフト記号表（勤務時間帯） (5)'!$C$6:$K$35,9,FALSE()))</f>
        <v/>
      </c>
      <c r="AS44" s="234" t="str">
        <f aca="false">IF(AS43="","",VLOOKUP(AS43,'シフト記号表（勤務時間帯） (5)'!$C$6:$K$35,9,FALSE()))</f>
        <v/>
      </c>
      <c r="AT44" s="235" t="str">
        <f aca="false">IF(AT43="","",VLOOKUP(AT43,'シフト記号表（勤務時間帯） (5)'!$C$6:$K$35,9,FALSE()))</f>
        <v/>
      </c>
      <c r="AU44" s="233" t="str">
        <f aca="false">IF(AU43="","",VLOOKUP(AU43,'シフト記号表（勤務時間帯） (5)'!$C$6:$K$35,9,FALSE()))</f>
        <v/>
      </c>
      <c r="AV44" s="234" t="str">
        <f aca="false">IF(AV43="","",VLOOKUP(AV43,'シフト記号表（勤務時間帯） (5)'!$C$6:$K$35,9,FALSE()))</f>
        <v/>
      </c>
      <c r="AW44" s="234" t="str">
        <f aca="false">IF(AW43="","",VLOOKUP(AW43,'シフト記号表（勤務時間帯） (5)'!$C$6:$K$35,9,FALSE()))</f>
        <v/>
      </c>
      <c r="AX44" s="236" t="n">
        <f aca="false">IF($BB$3="４週",SUM(S44:AT44),IF($BB$3="暦月",SUM(S44:AW44),""))</f>
        <v>0</v>
      </c>
      <c r="AY44" s="236"/>
      <c r="AZ44" s="237" t="n">
        <f aca="false">IF($BB$3="４週",AX44/4,IF($BB$3="暦月",地密通所!AX44/(地密通所!$BB$8/7),""))</f>
        <v>0</v>
      </c>
      <c r="BA44" s="237"/>
      <c r="BB44" s="249"/>
      <c r="BC44" s="249"/>
      <c r="BD44" s="249"/>
      <c r="BE44" s="249"/>
      <c r="BF44" s="249"/>
    </row>
    <row r="45" customFormat="false" ht="20.25" hidden="false" customHeight="true" outlineLevel="0" collapsed="false">
      <c r="B45" s="242"/>
      <c r="C45" s="250"/>
      <c r="D45" s="250"/>
      <c r="E45" s="250"/>
      <c r="F45" s="231" t="n">
        <f aca="false">C43</f>
        <v>0</v>
      </c>
      <c r="G45" s="244"/>
      <c r="H45" s="511"/>
      <c r="I45" s="511"/>
      <c r="J45" s="511"/>
      <c r="K45" s="511"/>
      <c r="L45" s="245"/>
      <c r="M45" s="245"/>
      <c r="N45" s="245"/>
      <c r="O45" s="245"/>
      <c r="P45" s="239" t="s">
        <v>151</v>
      </c>
      <c r="Q45" s="239"/>
      <c r="R45" s="239"/>
      <c r="S45" s="96" t="str">
        <f aca="false">IF(S43="","",VLOOKUP(S43,'シフト記号表（勤務時間帯） (5)'!$C$6:$U$35,19,FALSE()))</f>
        <v/>
      </c>
      <c r="T45" s="97" t="str">
        <f aca="false">IF(T43="","",VLOOKUP(T43,'シフト記号表（勤務時間帯） (5)'!$C$6:$U$35,19,FALSE()))</f>
        <v/>
      </c>
      <c r="U45" s="97" t="str">
        <f aca="false">IF(U43="","",VLOOKUP(U43,'シフト記号表（勤務時間帯） (5)'!$C$6:$U$35,19,FALSE()))</f>
        <v/>
      </c>
      <c r="V45" s="97" t="str">
        <f aca="false">IF(V43="","",VLOOKUP(V43,'シフト記号表（勤務時間帯） (5)'!$C$6:$U$35,19,FALSE()))</f>
        <v/>
      </c>
      <c r="W45" s="97" t="str">
        <f aca="false">IF(W43="","",VLOOKUP(W43,'シフト記号表（勤務時間帯） (5)'!$C$6:$U$35,19,FALSE()))</f>
        <v/>
      </c>
      <c r="X45" s="97" t="str">
        <f aca="false">IF(X43="","",VLOOKUP(X43,'シフト記号表（勤務時間帯） (5)'!$C$6:$U$35,19,FALSE()))</f>
        <v/>
      </c>
      <c r="Y45" s="98" t="str">
        <f aca="false">IF(Y43="","",VLOOKUP(Y43,'シフト記号表（勤務時間帯） (5)'!$C$6:$U$35,19,FALSE()))</f>
        <v/>
      </c>
      <c r="Z45" s="96" t="str">
        <f aca="false">IF(Z43="","",VLOOKUP(Z43,'シフト記号表（勤務時間帯） (5)'!$C$6:$U$35,19,FALSE()))</f>
        <v/>
      </c>
      <c r="AA45" s="97" t="str">
        <f aca="false">IF(AA43="","",VLOOKUP(AA43,'シフト記号表（勤務時間帯） (5)'!$C$6:$U$35,19,FALSE()))</f>
        <v/>
      </c>
      <c r="AB45" s="97" t="str">
        <f aca="false">IF(AB43="","",VLOOKUP(AB43,'シフト記号表（勤務時間帯） (5)'!$C$6:$U$35,19,FALSE()))</f>
        <v/>
      </c>
      <c r="AC45" s="97" t="str">
        <f aca="false">IF(AC43="","",VLOOKUP(AC43,'シフト記号表（勤務時間帯） (5)'!$C$6:$U$35,19,FALSE()))</f>
        <v/>
      </c>
      <c r="AD45" s="97" t="str">
        <f aca="false">IF(AD43="","",VLOOKUP(AD43,'シフト記号表（勤務時間帯） (5)'!$C$6:$U$35,19,FALSE()))</f>
        <v/>
      </c>
      <c r="AE45" s="97" t="str">
        <f aca="false">IF(AE43="","",VLOOKUP(AE43,'シフト記号表（勤務時間帯） (5)'!$C$6:$U$35,19,FALSE()))</f>
        <v/>
      </c>
      <c r="AF45" s="98" t="str">
        <f aca="false">IF(AF43="","",VLOOKUP(AF43,'シフト記号表（勤務時間帯） (5)'!$C$6:$U$35,19,FALSE()))</f>
        <v/>
      </c>
      <c r="AG45" s="96" t="str">
        <f aca="false">IF(AG43="","",VLOOKUP(AG43,'シフト記号表（勤務時間帯） (5)'!$C$6:$U$35,19,FALSE()))</f>
        <v/>
      </c>
      <c r="AH45" s="97" t="str">
        <f aca="false">IF(AH43="","",VLOOKUP(AH43,'シフト記号表（勤務時間帯） (5)'!$C$6:$U$35,19,FALSE()))</f>
        <v/>
      </c>
      <c r="AI45" s="97" t="str">
        <f aca="false">IF(AI43="","",VLOOKUP(AI43,'シフト記号表（勤務時間帯） (5)'!$C$6:$U$35,19,FALSE()))</f>
        <v/>
      </c>
      <c r="AJ45" s="97" t="str">
        <f aca="false">IF(AJ43="","",VLOOKUP(AJ43,'シフト記号表（勤務時間帯） (5)'!$C$6:$U$35,19,FALSE()))</f>
        <v/>
      </c>
      <c r="AK45" s="97" t="str">
        <f aca="false">IF(AK43="","",VLOOKUP(AK43,'シフト記号表（勤務時間帯） (5)'!$C$6:$U$35,19,FALSE()))</f>
        <v/>
      </c>
      <c r="AL45" s="97" t="str">
        <f aca="false">IF(AL43="","",VLOOKUP(AL43,'シフト記号表（勤務時間帯） (5)'!$C$6:$U$35,19,FALSE()))</f>
        <v/>
      </c>
      <c r="AM45" s="98" t="str">
        <f aca="false">IF(AM43="","",VLOOKUP(AM43,'シフト記号表（勤務時間帯） (5)'!$C$6:$U$35,19,FALSE()))</f>
        <v/>
      </c>
      <c r="AN45" s="96" t="str">
        <f aca="false">IF(AN43="","",VLOOKUP(AN43,'シフト記号表（勤務時間帯） (5)'!$C$6:$U$35,19,FALSE()))</f>
        <v/>
      </c>
      <c r="AO45" s="97" t="str">
        <f aca="false">IF(AO43="","",VLOOKUP(AO43,'シフト記号表（勤務時間帯） (5)'!$C$6:$U$35,19,FALSE()))</f>
        <v/>
      </c>
      <c r="AP45" s="97" t="str">
        <f aca="false">IF(AP43="","",VLOOKUP(AP43,'シフト記号表（勤務時間帯） (5)'!$C$6:$U$35,19,FALSE()))</f>
        <v/>
      </c>
      <c r="AQ45" s="97" t="str">
        <f aca="false">IF(AQ43="","",VLOOKUP(AQ43,'シフト記号表（勤務時間帯） (5)'!$C$6:$U$35,19,FALSE()))</f>
        <v/>
      </c>
      <c r="AR45" s="97" t="str">
        <f aca="false">IF(AR43="","",VLOOKUP(AR43,'シフト記号表（勤務時間帯） (5)'!$C$6:$U$35,19,FALSE()))</f>
        <v/>
      </c>
      <c r="AS45" s="97" t="str">
        <f aca="false">IF(AS43="","",VLOOKUP(AS43,'シフト記号表（勤務時間帯） (5)'!$C$6:$U$35,19,FALSE()))</f>
        <v/>
      </c>
      <c r="AT45" s="98" t="str">
        <f aca="false">IF(AT43="","",VLOOKUP(AT43,'シフト記号表（勤務時間帯） (5)'!$C$6:$U$35,19,FALSE()))</f>
        <v/>
      </c>
      <c r="AU45" s="96" t="str">
        <f aca="false">IF(AU43="","",VLOOKUP(AU43,'シフト記号表（勤務時間帯） (5)'!$C$6:$U$35,19,FALSE()))</f>
        <v/>
      </c>
      <c r="AV45" s="97" t="str">
        <f aca="false">IF(AV43="","",VLOOKUP(AV43,'シフト記号表（勤務時間帯） (5)'!$C$6:$U$35,19,FALSE()))</f>
        <v/>
      </c>
      <c r="AW45" s="97" t="str">
        <f aca="false">IF(AW43="","",VLOOKUP(AW43,'シフト記号表（勤務時間帯） (5)'!$C$6:$U$35,19,FALSE()))</f>
        <v/>
      </c>
      <c r="AX45" s="240" t="n">
        <f aca="false">IF($BB$3="４週",SUM(S45:AT45),IF($BB$3="暦月",SUM(S45:AW45),""))</f>
        <v>0</v>
      </c>
      <c r="AY45" s="240"/>
      <c r="AZ45" s="241" t="n">
        <f aca="false">IF($BB$3="４週",AX45/4,IF($BB$3="暦月",地密通所!AX45/(地密通所!$BB$8/7),""))</f>
        <v>0</v>
      </c>
      <c r="BA45" s="241"/>
      <c r="BB45" s="249"/>
      <c r="BC45" s="249"/>
      <c r="BD45" s="249"/>
      <c r="BE45" s="249"/>
      <c r="BF45" s="249"/>
    </row>
    <row r="46" customFormat="false" ht="20.25" hidden="false" customHeight="true" outlineLevel="0" collapsed="false">
      <c r="B46" s="242" t="n">
        <f aca="false">B43+1</f>
        <v>9</v>
      </c>
      <c r="C46" s="250"/>
      <c r="D46" s="250"/>
      <c r="E46" s="250"/>
      <c r="F46" s="104"/>
      <c r="G46" s="244"/>
      <c r="H46" s="511"/>
      <c r="I46" s="511"/>
      <c r="J46" s="511"/>
      <c r="K46" s="511"/>
      <c r="L46" s="245"/>
      <c r="M46" s="245"/>
      <c r="N46" s="245"/>
      <c r="O46" s="245"/>
      <c r="P46" s="246" t="s">
        <v>34</v>
      </c>
      <c r="Q46" s="246"/>
      <c r="R46" s="246"/>
      <c r="S46" s="110"/>
      <c r="T46" s="111"/>
      <c r="U46" s="111"/>
      <c r="V46" s="111"/>
      <c r="W46" s="111"/>
      <c r="X46" s="111"/>
      <c r="Y46" s="112"/>
      <c r="Z46" s="110"/>
      <c r="AA46" s="111"/>
      <c r="AB46" s="111"/>
      <c r="AC46" s="111"/>
      <c r="AD46" s="111"/>
      <c r="AE46" s="111"/>
      <c r="AF46" s="112"/>
      <c r="AG46" s="110"/>
      <c r="AH46" s="111"/>
      <c r="AI46" s="111"/>
      <c r="AJ46" s="111"/>
      <c r="AK46" s="111"/>
      <c r="AL46" s="111"/>
      <c r="AM46" s="112"/>
      <c r="AN46" s="110"/>
      <c r="AO46" s="111"/>
      <c r="AP46" s="111"/>
      <c r="AQ46" s="111"/>
      <c r="AR46" s="111"/>
      <c r="AS46" s="111"/>
      <c r="AT46" s="112"/>
      <c r="AU46" s="110"/>
      <c r="AV46" s="111"/>
      <c r="AW46" s="111"/>
      <c r="AX46" s="247"/>
      <c r="AY46" s="247"/>
      <c r="AZ46" s="248"/>
      <c r="BA46" s="248"/>
      <c r="BB46" s="249"/>
      <c r="BC46" s="249"/>
      <c r="BD46" s="249"/>
      <c r="BE46" s="249"/>
      <c r="BF46" s="249"/>
    </row>
    <row r="47" customFormat="false" ht="20.25" hidden="false" customHeight="true" outlineLevel="0" collapsed="false">
      <c r="B47" s="242"/>
      <c r="C47" s="250"/>
      <c r="D47" s="250"/>
      <c r="E47" s="250"/>
      <c r="F47" s="231"/>
      <c r="G47" s="244"/>
      <c r="H47" s="511"/>
      <c r="I47" s="511"/>
      <c r="J47" s="511"/>
      <c r="K47" s="511"/>
      <c r="L47" s="245"/>
      <c r="M47" s="245"/>
      <c r="N47" s="245"/>
      <c r="O47" s="245"/>
      <c r="P47" s="232" t="s">
        <v>35</v>
      </c>
      <c r="Q47" s="232"/>
      <c r="R47" s="232"/>
      <c r="S47" s="233" t="str">
        <f aca="false">IF(S46="","",VLOOKUP(S46,'シフト記号表（勤務時間帯） (5)'!$C$6:$K$35,9,FALSE()))</f>
        <v/>
      </c>
      <c r="T47" s="234" t="str">
        <f aca="false">IF(T46="","",VLOOKUP(T46,'シフト記号表（勤務時間帯） (5)'!$C$6:$K$35,9,FALSE()))</f>
        <v/>
      </c>
      <c r="U47" s="234" t="str">
        <f aca="false">IF(U46="","",VLOOKUP(U46,'シフト記号表（勤務時間帯） (5)'!$C$6:$K$35,9,FALSE()))</f>
        <v/>
      </c>
      <c r="V47" s="234" t="str">
        <f aca="false">IF(V46="","",VLOOKUP(V46,'シフト記号表（勤務時間帯） (5)'!$C$6:$K$35,9,FALSE()))</f>
        <v/>
      </c>
      <c r="W47" s="234" t="str">
        <f aca="false">IF(W46="","",VLOOKUP(W46,'シフト記号表（勤務時間帯） (5)'!$C$6:$K$35,9,FALSE()))</f>
        <v/>
      </c>
      <c r="X47" s="234" t="str">
        <f aca="false">IF(X46="","",VLOOKUP(X46,'シフト記号表（勤務時間帯） (5)'!$C$6:$K$35,9,FALSE()))</f>
        <v/>
      </c>
      <c r="Y47" s="235" t="str">
        <f aca="false">IF(Y46="","",VLOOKUP(Y46,'シフト記号表（勤務時間帯） (5)'!$C$6:$K$35,9,FALSE()))</f>
        <v/>
      </c>
      <c r="Z47" s="233" t="str">
        <f aca="false">IF(Z46="","",VLOOKUP(Z46,'シフト記号表（勤務時間帯） (5)'!$C$6:$K$35,9,FALSE()))</f>
        <v/>
      </c>
      <c r="AA47" s="234" t="str">
        <f aca="false">IF(AA46="","",VLOOKUP(AA46,'シフト記号表（勤務時間帯） (5)'!$C$6:$K$35,9,FALSE()))</f>
        <v/>
      </c>
      <c r="AB47" s="234" t="str">
        <f aca="false">IF(AB46="","",VLOOKUP(AB46,'シフト記号表（勤務時間帯） (5)'!$C$6:$K$35,9,FALSE()))</f>
        <v/>
      </c>
      <c r="AC47" s="234" t="str">
        <f aca="false">IF(AC46="","",VLOOKUP(AC46,'シフト記号表（勤務時間帯） (5)'!$C$6:$K$35,9,FALSE()))</f>
        <v/>
      </c>
      <c r="AD47" s="234" t="str">
        <f aca="false">IF(AD46="","",VLOOKUP(AD46,'シフト記号表（勤務時間帯） (5)'!$C$6:$K$35,9,FALSE()))</f>
        <v/>
      </c>
      <c r="AE47" s="234" t="str">
        <f aca="false">IF(AE46="","",VLOOKUP(AE46,'シフト記号表（勤務時間帯） (5)'!$C$6:$K$35,9,FALSE()))</f>
        <v/>
      </c>
      <c r="AF47" s="235" t="str">
        <f aca="false">IF(AF46="","",VLOOKUP(AF46,'シフト記号表（勤務時間帯） (5)'!$C$6:$K$35,9,FALSE()))</f>
        <v/>
      </c>
      <c r="AG47" s="233" t="str">
        <f aca="false">IF(AG46="","",VLOOKUP(AG46,'シフト記号表（勤務時間帯） (5)'!$C$6:$K$35,9,FALSE()))</f>
        <v/>
      </c>
      <c r="AH47" s="234" t="str">
        <f aca="false">IF(AH46="","",VLOOKUP(AH46,'シフト記号表（勤務時間帯） (5)'!$C$6:$K$35,9,FALSE()))</f>
        <v/>
      </c>
      <c r="AI47" s="234" t="str">
        <f aca="false">IF(AI46="","",VLOOKUP(AI46,'シフト記号表（勤務時間帯） (5)'!$C$6:$K$35,9,FALSE()))</f>
        <v/>
      </c>
      <c r="AJ47" s="234" t="str">
        <f aca="false">IF(AJ46="","",VLOOKUP(AJ46,'シフト記号表（勤務時間帯） (5)'!$C$6:$K$35,9,FALSE()))</f>
        <v/>
      </c>
      <c r="AK47" s="234" t="str">
        <f aca="false">IF(AK46="","",VLOOKUP(AK46,'シフト記号表（勤務時間帯） (5)'!$C$6:$K$35,9,FALSE()))</f>
        <v/>
      </c>
      <c r="AL47" s="234" t="str">
        <f aca="false">IF(AL46="","",VLOOKUP(AL46,'シフト記号表（勤務時間帯） (5)'!$C$6:$K$35,9,FALSE()))</f>
        <v/>
      </c>
      <c r="AM47" s="235" t="str">
        <f aca="false">IF(AM46="","",VLOOKUP(AM46,'シフト記号表（勤務時間帯） (5)'!$C$6:$K$35,9,FALSE()))</f>
        <v/>
      </c>
      <c r="AN47" s="233" t="str">
        <f aca="false">IF(AN46="","",VLOOKUP(AN46,'シフト記号表（勤務時間帯） (5)'!$C$6:$K$35,9,FALSE()))</f>
        <v/>
      </c>
      <c r="AO47" s="234" t="str">
        <f aca="false">IF(AO46="","",VLOOKUP(AO46,'シフト記号表（勤務時間帯） (5)'!$C$6:$K$35,9,FALSE()))</f>
        <v/>
      </c>
      <c r="AP47" s="234" t="str">
        <f aca="false">IF(AP46="","",VLOOKUP(AP46,'シフト記号表（勤務時間帯） (5)'!$C$6:$K$35,9,FALSE()))</f>
        <v/>
      </c>
      <c r="AQ47" s="234" t="str">
        <f aca="false">IF(AQ46="","",VLOOKUP(AQ46,'シフト記号表（勤務時間帯） (5)'!$C$6:$K$35,9,FALSE()))</f>
        <v/>
      </c>
      <c r="AR47" s="234" t="str">
        <f aca="false">IF(AR46="","",VLOOKUP(AR46,'シフト記号表（勤務時間帯） (5)'!$C$6:$K$35,9,FALSE()))</f>
        <v/>
      </c>
      <c r="AS47" s="234" t="str">
        <f aca="false">IF(AS46="","",VLOOKUP(AS46,'シフト記号表（勤務時間帯） (5)'!$C$6:$K$35,9,FALSE()))</f>
        <v/>
      </c>
      <c r="AT47" s="235" t="str">
        <f aca="false">IF(AT46="","",VLOOKUP(AT46,'シフト記号表（勤務時間帯） (5)'!$C$6:$K$35,9,FALSE()))</f>
        <v/>
      </c>
      <c r="AU47" s="233" t="str">
        <f aca="false">IF(AU46="","",VLOOKUP(AU46,'シフト記号表（勤務時間帯） (5)'!$C$6:$K$35,9,FALSE()))</f>
        <v/>
      </c>
      <c r="AV47" s="234" t="str">
        <f aca="false">IF(AV46="","",VLOOKUP(AV46,'シフト記号表（勤務時間帯） (5)'!$C$6:$K$35,9,FALSE()))</f>
        <v/>
      </c>
      <c r="AW47" s="234" t="str">
        <f aca="false">IF(AW46="","",VLOOKUP(AW46,'シフト記号表（勤務時間帯） (5)'!$C$6:$K$35,9,FALSE()))</f>
        <v/>
      </c>
      <c r="AX47" s="236" t="n">
        <f aca="false">IF($BB$3="４週",SUM(S47:AT47),IF($BB$3="暦月",SUM(S47:AW47),""))</f>
        <v>0</v>
      </c>
      <c r="AY47" s="236"/>
      <c r="AZ47" s="237" t="n">
        <f aca="false">IF($BB$3="４週",AX47/4,IF($BB$3="暦月",地密通所!AX47/(地密通所!$BB$8/7),""))</f>
        <v>0</v>
      </c>
      <c r="BA47" s="237"/>
      <c r="BB47" s="249"/>
      <c r="BC47" s="249"/>
      <c r="BD47" s="249"/>
      <c r="BE47" s="249"/>
      <c r="BF47" s="249"/>
    </row>
    <row r="48" customFormat="false" ht="20.25" hidden="false" customHeight="true" outlineLevel="0" collapsed="false">
      <c r="B48" s="242"/>
      <c r="C48" s="250"/>
      <c r="D48" s="250"/>
      <c r="E48" s="250"/>
      <c r="F48" s="231" t="n">
        <f aca="false">C46</f>
        <v>0</v>
      </c>
      <c r="G48" s="244"/>
      <c r="H48" s="511"/>
      <c r="I48" s="511"/>
      <c r="J48" s="511"/>
      <c r="K48" s="511"/>
      <c r="L48" s="245"/>
      <c r="M48" s="245"/>
      <c r="N48" s="245"/>
      <c r="O48" s="245"/>
      <c r="P48" s="239" t="s">
        <v>151</v>
      </c>
      <c r="Q48" s="239"/>
      <c r="R48" s="239"/>
      <c r="S48" s="96" t="str">
        <f aca="false">IF(S46="","",VLOOKUP(S46,'シフト記号表（勤務時間帯） (5)'!$C$6:$U$35,19,FALSE()))</f>
        <v/>
      </c>
      <c r="T48" s="97" t="str">
        <f aca="false">IF(T46="","",VLOOKUP(T46,'シフト記号表（勤務時間帯） (5)'!$C$6:$U$35,19,FALSE()))</f>
        <v/>
      </c>
      <c r="U48" s="97" t="str">
        <f aca="false">IF(U46="","",VLOOKUP(U46,'シフト記号表（勤務時間帯） (5)'!$C$6:$U$35,19,FALSE()))</f>
        <v/>
      </c>
      <c r="V48" s="97" t="str">
        <f aca="false">IF(V46="","",VLOOKUP(V46,'シフト記号表（勤務時間帯） (5)'!$C$6:$U$35,19,FALSE()))</f>
        <v/>
      </c>
      <c r="W48" s="97" t="str">
        <f aca="false">IF(W46="","",VLOOKUP(W46,'シフト記号表（勤務時間帯） (5)'!$C$6:$U$35,19,FALSE()))</f>
        <v/>
      </c>
      <c r="X48" s="97" t="str">
        <f aca="false">IF(X46="","",VLOOKUP(X46,'シフト記号表（勤務時間帯） (5)'!$C$6:$U$35,19,FALSE()))</f>
        <v/>
      </c>
      <c r="Y48" s="98" t="str">
        <f aca="false">IF(Y46="","",VLOOKUP(Y46,'シフト記号表（勤務時間帯） (5)'!$C$6:$U$35,19,FALSE()))</f>
        <v/>
      </c>
      <c r="Z48" s="96" t="str">
        <f aca="false">IF(Z46="","",VLOOKUP(Z46,'シフト記号表（勤務時間帯） (5)'!$C$6:$U$35,19,FALSE()))</f>
        <v/>
      </c>
      <c r="AA48" s="97" t="str">
        <f aca="false">IF(AA46="","",VLOOKUP(AA46,'シフト記号表（勤務時間帯） (5)'!$C$6:$U$35,19,FALSE()))</f>
        <v/>
      </c>
      <c r="AB48" s="97" t="str">
        <f aca="false">IF(AB46="","",VLOOKUP(AB46,'シフト記号表（勤務時間帯） (5)'!$C$6:$U$35,19,FALSE()))</f>
        <v/>
      </c>
      <c r="AC48" s="97" t="str">
        <f aca="false">IF(AC46="","",VLOOKUP(AC46,'シフト記号表（勤務時間帯） (5)'!$C$6:$U$35,19,FALSE()))</f>
        <v/>
      </c>
      <c r="AD48" s="97" t="str">
        <f aca="false">IF(AD46="","",VLOOKUP(AD46,'シフト記号表（勤務時間帯） (5)'!$C$6:$U$35,19,FALSE()))</f>
        <v/>
      </c>
      <c r="AE48" s="97" t="str">
        <f aca="false">IF(AE46="","",VLOOKUP(AE46,'シフト記号表（勤務時間帯） (5)'!$C$6:$U$35,19,FALSE()))</f>
        <v/>
      </c>
      <c r="AF48" s="98" t="str">
        <f aca="false">IF(AF46="","",VLOOKUP(AF46,'シフト記号表（勤務時間帯） (5)'!$C$6:$U$35,19,FALSE()))</f>
        <v/>
      </c>
      <c r="AG48" s="96" t="str">
        <f aca="false">IF(AG46="","",VLOOKUP(AG46,'シフト記号表（勤務時間帯） (5)'!$C$6:$U$35,19,FALSE()))</f>
        <v/>
      </c>
      <c r="AH48" s="97" t="str">
        <f aca="false">IF(AH46="","",VLOOKUP(AH46,'シフト記号表（勤務時間帯） (5)'!$C$6:$U$35,19,FALSE()))</f>
        <v/>
      </c>
      <c r="AI48" s="97" t="str">
        <f aca="false">IF(AI46="","",VLOOKUP(AI46,'シフト記号表（勤務時間帯） (5)'!$C$6:$U$35,19,FALSE()))</f>
        <v/>
      </c>
      <c r="AJ48" s="97" t="str">
        <f aca="false">IF(AJ46="","",VLOOKUP(AJ46,'シフト記号表（勤務時間帯） (5)'!$C$6:$U$35,19,FALSE()))</f>
        <v/>
      </c>
      <c r="AK48" s="97" t="str">
        <f aca="false">IF(AK46="","",VLOOKUP(AK46,'シフト記号表（勤務時間帯） (5)'!$C$6:$U$35,19,FALSE()))</f>
        <v/>
      </c>
      <c r="AL48" s="97" t="str">
        <f aca="false">IF(AL46="","",VLOOKUP(AL46,'シフト記号表（勤務時間帯） (5)'!$C$6:$U$35,19,FALSE()))</f>
        <v/>
      </c>
      <c r="AM48" s="98" t="str">
        <f aca="false">IF(AM46="","",VLOOKUP(AM46,'シフト記号表（勤務時間帯） (5)'!$C$6:$U$35,19,FALSE()))</f>
        <v/>
      </c>
      <c r="AN48" s="96" t="str">
        <f aca="false">IF(AN46="","",VLOOKUP(AN46,'シフト記号表（勤務時間帯） (5)'!$C$6:$U$35,19,FALSE()))</f>
        <v/>
      </c>
      <c r="AO48" s="97" t="str">
        <f aca="false">IF(AO46="","",VLOOKUP(AO46,'シフト記号表（勤務時間帯） (5)'!$C$6:$U$35,19,FALSE()))</f>
        <v/>
      </c>
      <c r="AP48" s="97" t="str">
        <f aca="false">IF(AP46="","",VLOOKUP(AP46,'シフト記号表（勤務時間帯） (5)'!$C$6:$U$35,19,FALSE()))</f>
        <v/>
      </c>
      <c r="AQ48" s="97" t="str">
        <f aca="false">IF(AQ46="","",VLOOKUP(AQ46,'シフト記号表（勤務時間帯） (5)'!$C$6:$U$35,19,FALSE()))</f>
        <v/>
      </c>
      <c r="AR48" s="97" t="str">
        <f aca="false">IF(AR46="","",VLOOKUP(AR46,'シフト記号表（勤務時間帯） (5)'!$C$6:$U$35,19,FALSE()))</f>
        <v/>
      </c>
      <c r="AS48" s="97" t="str">
        <f aca="false">IF(AS46="","",VLOOKUP(AS46,'シフト記号表（勤務時間帯） (5)'!$C$6:$U$35,19,FALSE()))</f>
        <v/>
      </c>
      <c r="AT48" s="98" t="str">
        <f aca="false">IF(AT46="","",VLOOKUP(AT46,'シフト記号表（勤務時間帯） (5)'!$C$6:$U$35,19,FALSE()))</f>
        <v/>
      </c>
      <c r="AU48" s="96" t="str">
        <f aca="false">IF(AU46="","",VLOOKUP(AU46,'シフト記号表（勤務時間帯） (5)'!$C$6:$U$35,19,FALSE()))</f>
        <v/>
      </c>
      <c r="AV48" s="97" t="str">
        <f aca="false">IF(AV46="","",VLOOKUP(AV46,'シフト記号表（勤務時間帯） (5)'!$C$6:$U$35,19,FALSE()))</f>
        <v/>
      </c>
      <c r="AW48" s="97" t="str">
        <f aca="false">IF(AW46="","",VLOOKUP(AW46,'シフト記号表（勤務時間帯） (5)'!$C$6:$U$35,19,FALSE()))</f>
        <v/>
      </c>
      <c r="AX48" s="240" t="n">
        <f aca="false">IF($BB$3="４週",SUM(S48:AT48),IF($BB$3="暦月",SUM(S48:AW48),""))</f>
        <v>0</v>
      </c>
      <c r="AY48" s="240"/>
      <c r="AZ48" s="241" t="n">
        <f aca="false">IF($BB$3="４週",AX48/4,IF($BB$3="暦月",地密通所!AX48/(地密通所!$BB$8/7),""))</f>
        <v>0</v>
      </c>
      <c r="BA48" s="241"/>
      <c r="BB48" s="249"/>
      <c r="BC48" s="249"/>
      <c r="BD48" s="249"/>
      <c r="BE48" s="249"/>
      <c r="BF48" s="249"/>
    </row>
    <row r="49" customFormat="false" ht="20.25" hidden="false" customHeight="true" outlineLevel="0" collapsed="false">
      <c r="B49" s="242" t="n">
        <f aca="false">B46+1</f>
        <v>10</v>
      </c>
      <c r="C49" s="250"/>
      <c r="D49" s="250"/>
      <c r="E49" s="250"/>
      <c r="F49" s="104"/>
      <c r="G49" s="244"/>
      <c r="H49" s="511"/>
      <c r="I49" s="511"/>
      <c r="J49" s="511"/>
      <c r="K49" s="511"/>
      <c r="L49" s="245"/>
      <c r="M49" s="245"/>
      <c r="N49" s="245"/>
      <c r="O49" s="245"/>
      <c r="P49" s="246" t="s">
        <v>34</v>
      </c>
      <c r="Q49" s="246"/>
      <c r="R49" s="246"/>
      <c r="S49" s="110"/>
      <c r="T49" s="111"/>
      <c r="U49" s="111"/>
      <c r="V49" s="111"/>
      <c r="W49" s="111"/>
      <c r="X49" s="111"/>
      <c r="Y49" s="112"/>
      <c r="Z49" s="110"/>
      <c r="AA49" s="111"/>
      <c r="AB49" s="111"/>
      <c r="AC49" s="111"/>
      <c r="AD49" s="111"/>
      <c r="AE49" s="111"/>
      <c r="AF49" s="112"/>
      <c r="AG49" s="110"/>
      <c r="AH49" s="111"/>
      <c r="AI49" s="111"/>
      <c r="AJ49" s="111"/>
      <c r="AK49" s="111"/>
      <c r="AL49" s="111"/>
      <c r="AM49" s="112"/>
      <c r="AN49" s="110"/>
      <c r="AO49" s="111"/>
      <c r="AP49" s="111"/>
      <c r="AQ49" s="111"/>
      <c r="AR49" s="111"/>
      <c r="AS49" s="111"/>
      <c r="AT49" s="112"/>
      <c r="AU49" s="110"/>
      <c r="AV49" s="111"/>
      <c r="AW49" s="111"/>
      <c r="AX49" s="247"/>
      <c r="AY49" s="247"/>
      <c r="AZ49" s="248"/>
      <c r="BA49" s="248"/>
      <c r="BB49" s="249"/>
      <c r="BC49" s="249"/>
      <c r="BD49" s="249"/>
      <c r="BE49" s="249"/>
      <c r="BF49" s="249"/>
    </row>
    <row r="50" customFormat="false" ht="20.25" hidden="false" customHeight="true" outlineLevel="0" collapsed="false">
      <c r="B50" s="242"/>
      <c r="C50" s="250"/>
      <c r="D50" s="250"/>
      <c r="E50" s="250"/>
      <c r="F50" s="231"/>
      <c r="G50" s="244"/>
      <c r="H50" s="511"/>
      <c r="I50" s="511"/>
      <c r="J50" s="511"/>
      <c r="K50" s="511"/>
      <c r="L50" s="245"/>
      <c r="M50" s="245"/>
      <c r="N50" s="245"/>
      <c r="O50" s="245"/>
      <c r="P50" s="232" t="s">
        <v>35</v>
      </c>
      <c r="Q50" s="232"/>
      <c r="R50" s="232"/>
      <c r="S50" s="233" t="str">
        <f aca="false">IF(S49="","",VLOOKUP(S49,'シフト記号表（勤務時間帯） (5)'!$C$6:$K$35,9,FALSE()))</f>
        <v/>
      </c>
      <c r="T50" s="234" t="str">
        <f aca="false">IF(T49="","",VLOOKUP(T49,'シフト記号表（勤務時間帯） (5)'!$C$6:$K$35,9,FALSE()))</f>
        <v/>
      </c>
      <c r="U50" s="234" t="str">
        <f aca="false">IF(U49="","",VLOOKUP(U49,'シフト記号表（勤務時間帯） (5)'!$C$6:$K$35,9,FALSE()))</f>
        <v/>
      </c>
      <c r="V50" s="234" t="str">
        <f aca="false">IF(V49="","",VLOOKUP(V49,'シフト記号表（勤務時間帯） (5)'!$C$6:$K$35,9,FALSE()))</f>
        <v/>
      </c>
      <c r="W50" s="234" t="str">
        <f aca="false">IF(W49="","",VLOOKUP(W49,'シフト記号表（勤務時間帯） (5)'!$C$6:$K$35,9,FALSE()))</f>
        <v/>
      </c>
      <c r="X50" s="234" t="str">
        <f aca="false">IF(X49="","",VLOOKUP(X49,'シフト記号表（勤務時間帯） (5)'!$C$6:$K$35,9,FALSE()))</f>
        <v/>
      </c>
      <c r="Y50" s="235" t="str">
        <f aca="false">IF(Y49="","",VLOOKUP(Y49,'シフト記号表（勤務時間帯） (5)'!$C$6:$K$35,9,FALSE()))</f>
        <v/>
      </c>
      <c r="Z50" s="233" t="str">
        <f aca="false">IF(Z49="","",VLOOKUP(Z49,'シフト記号表（勤務時間帯） (5)'!$C$6:$K$35,9,FALSE()))</f>
        <v/>
      </c>
      <c r="AA50" s="234" t="str">
        <f aca="false">IF(AA49="","",VLOOKUP(AA49,'シフト記号表（勤務時間帯） (5)'!$C$6:$K$35,9,FALSE()))</f>
        <v/>
      </c>
      <c r="AB50" s="234" t="str">
        <f aca="false">IF(AB49="","",VLOOKUP(AB49,'シフト記号表（勤務時間帯） (5)'!$C$6:$K$35,9,FALSE()))</f>
        <v/>
      </c>
      <c r="AC50" s="234" t="str">
        <f aca="false">IF(AC49="","",VLOOKUP(AC49,'シフト記号表（勤務時間帯） (5)'!$C$6:$K$35,9,FALSE()))</f>
        <v/>
      </c>
      <c r="AD50" s="234" t="str">
        <f aca="false">IF(AD49="","",VLOOKUP(AD49,'シフト記号表（勤務時間帯） (5)'!$C$6:$K$35,9,FALSE()))</f>
        <v/>
      </c>
      <c r="AE50" s="234" t="str">
        <f aca="false">IF(AE49="","",VLOOKUP(AE49,'シフト記号表（勤務時間帯） (5)'!$C$6:$K$35,9,FALSE()))</f>
        <v/>
      </c>
      <c r="AF50" s="235" t="str">
        <f aca="false">IF(AF49="","",VLOOKUP(AF49,'シフト記号表（勤務時間帯） (5)'!$C$6:$K$35,9,FALSE()))</f>
        <v/>
      </c>
      <c r="AG50" s="233" t="str">
        <f aca="false">IF(AG49="","",VLOOKUP(AG49,'シフト記号表（勤務時間帯） (5)'!$C$6:$K$35,9,FALSE()))</f>
        <v/>
      </c>
      <c r="AH50" s="234" t="str">
        <f aca="false">IF(AH49="","",VLOOKUP(AH49,'シフト記号表（勤務時間帯） (5)'!$C$6:$K$35,9,FALSE()))</f>
        <v/>
      </c>
      <c r="AI50" s="234" t="str">
        <f aca="false">IF(AI49="","",VLOOKUP(AI49,'シフト記号表（勤務時間帯） (5)'!$C$6:$K$35,9,FALSE()))</f>
        <v/>
      </c>
      <c r="AJ50" s="234" t="str">
        <f aca="false">IF(AJ49="","",VLOOKUP(AJ49,'シフト記号表（勤務時間帯） (5)'!$C$6:$K$35,9,FALSE()))</f>
        <v/>
      </c>
      <c r="AK50" s="234" t="str">
        <f aca="false">IF(AK49="","",VLOOKUP(AK49,'シフト記号表（勤務時間帯） (5)'!$C$6:$K$35,9,FALSE()))</f>
        <v/>
      </c>
      <c r="AL50" s="234" t="str">
        <f aca="false">IF(AL49="","",VLOOKUP(AL49,'シフト記号表（勤務時間帯） (5)'!$C$6:$K$35,9,FALSE()))</f>
        <v/>
      </c>
      <c r="AM50" s="235" t="str">
        <f aca="false">IF(AM49="","",VLOOKUP(AM49,'シフト記号表（勤務時間帯） (5)'!$C$6:$K$35,9,FALSE()))</f>
        <v/>
      </c>
      <c r="AN50" s="233" t="str">
        <f aca="false">IF(AN49="","",VLOOKUP(AN49,'シフト記号表（勤務時間帯） (5)'!$C$6:$K$35,9,FALSE()))</f>
        <v/>
      </c>
      <c r="AO50" s="234" t="str">
        <f aca="false">IF(AO49="","",VLOOKUP(AO49,'シフト記号表（勤務時間帯） (5)'!$C$6:$K$35,9,FALSE()))</f>
        <v/>
      </c>
      <c r="AP50" s="234" t="str">
        <f aca="false">IF(AP49="","",VLOOKUP(AP49,'シフト記号表（勤務時間帯） (5)'!$C$6:$K$35,9,FALSE()))</f>
        <v/>
      </c>
      <c r="AQ50" s="234" t="str">
        <f aca="false">IF(AQ49="","",VLOOKUP(AQ49,'シフト記号表（勤務時間帯） (5)'!$C$6:$K$35,9,FALSE()))</f>
        <v/>
      </c>
      <c r="AR50" s="234" t="str">
        <f aca="false">IF(AR49="","",VLOOKUP(AR49,'シフト記号表（勤務時間帯） (5)'!$C$6:$K$35,9,FALSE()))</f>
        <v/>
      </c>
      <c r="AS50" s="234" t="str">
        <f aca="false">IF(AS49="","",VLOOKUP(AS49,'シフト記号表（勤務時間帯） (5)'!$C$6:$K$35,9,FALSE()))</f>
        <v/>
      </c>
      <c r="AT50" s="235" t="str">
        <f aca="false">IF(AT49="","",VLOOKUP(AT49,'シフト記号表（勤務時間帯） (5)'!$C$6:$K$35,9,FALSE()))</f>
        <v/>
      </c>
      <c r="AU50" s="233" t="str">
        <f aca="false">IF(AU49="","",VLOOKUP(AU49,'シフト記号表（勤務時間帯） (5)'!$C$6:$K$35,9,FALSE()))</f>
        <v/>
      </c>
      <c r="AV50" s="234" t="str">
        <f aca="false">IF(AV49="","",VLOOKUP(AV49,'シフト記号表（勤務時間帯） (5)'!$C$6:$K$35,9,FALSE()))</f>
        <v/>
      </c>
      <c r="AW50" s="234" t="str">
        <f aca="false">IF(AW49="","",VLOOKUP(AW49,'シフト記号表（勤務時間帯） (5)'!$C$6:$K$35,9,FALSE()))</f>
        <v/>
      </c>
      <c r="AX50" s="236" t="n">
        <f aca="false">IF($BB$3="４週",SUM(S50:AT50),IF($BB$3="暦月",SUM(S50:AW50),""))</f>
        <v>0</v>
      </c>
      <c r="AY50" s="236"/>
      <c r="AZ50" s="237" t="n">
        <f aca="false">IF($BB$3="４週",AX50/4,IF($BB$3="暦月",地密通所!AX50/(地密通所!$BB$8/7),""))</f>
        <v>0</v>
      </c>
      <c r="BA50" s="237"/>
      <c r="BB50" s="249"/>
      <c r="BC50" s="249"/>
      <c r="BD50" s="249"/>
      <c r="BE50" s="249"/>
      <c r="BF50" s="249"/>
    </row>
    <row r="51" customFormat="false" ht="20.25" hidden="false" customHeight="true" outlineLevel="0" collapsed="false">
      <c r="B51" s="242"/>
      <c r="C51" s="250"/>
      <c r="D51" s="250"/>
      <c r="E51" s="250"/>
      <c r="F51" s="231" t="n">
        <f aca="false">C49</f>
        <v>0</v>
      </c>
      <c r="G51" s="244"/>
      <c r="H51" s="511"/>
      <c r="I51" s="511"/>
      <c r="J51" s="511"/>
      <c r="K51" s="511"/>
      <c r="L51" s="245"/>
      <c r="M51" s="245"/>
      <c r="N51" s="245"/>
      <c r="O51" s="245"/>
      <c r="P51" s="239" t="s">
        <v>151</v>
      </c>
      <c r="Q51" s="239"/>
      <c r="R51" s="239"/>
      <c r="S51" s="96" t="str">
        <f aca="false">IF(S49="","",VLOOKUP(S49,'シフト記号表（勤務時間帯） (5)'!$C$6:$U$35,19,FALSE()))</f>
        <v/>
      </c>
      <c r="T51" s="97" t="str">
        <f aca="false">IF(T49="","",VLOOKUP(T49,'シフト記号表（勤務時間帯） (5)'!$C$6:$U$35,19,FALSE()))</f>
        <v/>
      </c>
      <c r="U51" s="97" t="str">
        <f aca="false">IF(U49="","",VLOOKUP(U49,'シフト記号表（勤務時間帯） (5)'!$C$6:$U$35,19,FALSE()))</f>
        <v/>
      </c>
      <c r="V51" s="97" t="str">
        <f aca="false">IF(V49="","",VLOOKUP(V49,'シフト記号表（勤務時間帯） (5)'!$C$6:$U$35,19,FALSE()))</f>
        <v/>
      </c>
      <c r="W51" s="97" t="str">
        <f aca="false">IF(W49="","",VLOOKUP(W49,'シフト記号表（勤務時間帯） (5)'!$C$6:$U$35,19,FALSE()))</f>
        <v/>
      </c>
      <c r="X51" s="97" t="str">
        <f aca="false">IF(X49="","",VLOOKUP(X49,'シフト記号表（勤務時間帯） (5)'!$C$6:$U$35,19,FALSE()))</f>
        <v/>
      </c>
      <c r="Y51" s="98" t="str">
        <f aca="false">IF(Y49="","",VLOOKUP(Y49,'シフト記号表（勤務時間帯） (5)'!$C$6:$U$35,19,FALSE()))</f>
        <v/>
      </c>
      <c r="Z51" s="96" t="str">
        <f aca="false">IF(Z49="","",VLOOKUP(Z49,'シフト記号表（勤務時間帯） (5)'!$C$6:$U$35,19,FALSE()))</f>
        <v/>
      </c>
      <c r="AA51" s="97" t="str">
        <f aca="false">IF(AA49="","",VLOOKUP(AA49,'シフト記号表（勤務時間帯） (5)'!$C$6:$U$35,19,FALSE()))</f>
        <v/>
      </c>
      <c r="AB51" s="97" t="str">
        <f aca="false">IF(AB49="","",VLOOKUP(AB49,'シフト記号表（勤務時間帯） (5)'!$C$6:$U$35,19,FALSE()))</f>
        <v/>
      </c>
      <c r="AC51" s="97" t="str">
        <f aca="false">IF(AC49="","",VLOOKUP(AC49,'シフト記号表（勤務時間帯） (5)'!$C$6:$U$35,19,FALSE()))</f>
        <v/>
      </c>
      <c r="AD51" s="97" t="str">
        <f aca="false">IF(AD49="","",VLOOKUP(AD49,'シフト記号表（勤務時間帯） (5)'!$C$6:$U$35,19,FALSE()))</f>
        <v/>
      </c>
      <c r="AE51" s="97" t="str">
        <f aca="false">IF(AE49="","",VLOOKUP(AE49,'シフト記号表（勤務時間帯） (5)'!$C$6:$U$35,19,FALSE()))</f>
        <v/>
      </c>
      <c r="AF51" s="98" t="str">
        <f aca="false">IF(AF49="","",VLOOKUP(AF49,'シフト記号表（勤務時間帯） (5)'!$C$6:$U$35,19,FALSE()))</f>
        <v/>
      </c>
      <c r="AG51" s="96" t="str">
        <f aca="false">IF(AG49="","",VLOOKUP(AG49,'シフト記号表（勤務時間帯） (5)'!$C$6:$U$35,19,FALSE()))</f>
        <v/>
      </c>
      <c r="AH51" s="97" t="str">
        <f aca="false">IF(AH49="","",VLOOKUP(AH49,'シフト記号表（勤務時間帯） (5)'!$C$6:$U$35,19,FALSE()))</f>
        <v/>
      </c>
      <c r="AI51" s="97" t="str">
        <f aca="false">IF(AI49="","",VLOOKUP(AI49,'シフト記号表（勤務時間帯） (5)'!$C$6:$U$35,19,FALSE()))</f>
        <v/>
      </c>
      <c r="AJ51" s="97" t="str">
        <f aca="false">IF(AJ49="","",VLOOKUP(AJ49,'シフト記号表（勤務時間帯） (5)'!$C$6:$U$35,19,FALSE()))</f>
        <v/>
      </c>
      <c r="AK51" s="97" t="str">
        <f aca="false">IF(AK49="","",VLOOKUP(AK49,'シフト記号表（勤務時間帯） (5)'!$C$6:$U$35,19,FALSE()))</f>
        <v/>
      </c>
      <c r="AL51" s="97" t="str">
        <f aca="false">IF(AL49="","",VLOOKUP(AL49,'シフト記号表（勤務時間帯） (5)'!$C$6:$U$35,19,FALSE()))</f>
        <v/>
      </c>
      <c r="AM51" s="98" t="str">
        <f aca="false">IF(AM49="","",VLOOKUP(AM49,'シフト記号表（勤務時間帯） (5)'!$C$6:$U$35,19,FALSE()))</f>
        <v/>
      </c>
      <c r="AN51" s="96" t="str">
        <f aca="false">IF(AN49="","",VLOOKUP(AN49,'シフト記号表（勤務時間帯） (5)'!$C$6:$U$35,19,FALSE()))</f>
        <v/>
      </c>
      <c r="AO51" s="97" t="str">
        <f aca="false">IF(AO49="","",VLOOKUP(AO49,'シフト記号表（勤務時間帯） (5)'!$C$6:$U$35,19,FALSE()))</f>
        <v/>
      </c>
      <c r="AP51" s="97" t="str">
        <f aca="false">IF(AP49="","",VLOOKUP(AP49,'シフト記号表（勤務時間帯） (5)'!$C$6:$U$35,19,FALSE()))</f>
        <v/>
      </c>
      <c r="AQ51" s="97" t="str">
        <f aca="false">IF(AQ49="","",VLOOKUP(AQ49,'シフト記号表（勤務時間帯） (5)'!$C$6:$U$35,19,FALSE()))</f>
        <v/>
      </c>
      <c r="AR51" s="97" t="str">
        <f aca="false">IF(AR49="","",VLOOKUP(AR49,'シフト記号表（勤務時間帯） (5)'!$C$6:$U$35,19,FALSE()))</f>
        <v/>
      </c>
      <c r="AS51" s="97" t="str">
        <f aca="false">IF(AS49="","",VLOOKUP(AS49,'シフト記号表（勤務時間帯） (5)'!$C$6:$U$35,19,FALSE()))</f>
        <v/>
      </c>
      <c r="AT51" s="98" t="str">
        <f aca="false">IF(AT49="","",VLOOKUP(AT49,'シフト記号表（勤務時間帯） (5)'!$C$6:$U$35,19,FALSE()))</f>
        <v/>
      </c>
      <c r="AU51" s="96" t="str">
        <f aca="false">IF(AU49="","",VLOOKUP(AU49,'シフト記号表（勤務時間帯） (5)'!$C$6:$U$35,19,FALSE()))</f>
        <v/>
      </c>
      <c r="AV51" s="97" t="str">
        <f aca="false">IF(AV49="","",VLOOKUP(AV49,'シフト記号表（勤務時間帯） (5)'!$C$6:$U$35,19,FALSE()))</f>
        <v/>
      </c>
      <c r="AW51" s="97" t="str">
        <f aca="false">IF(AW49="","",VLOOKUP(AW49,'シフト記号表（勤務時間帯） (5)'!$C$6:$U$35,19,FALSE()))</f>
        <v/>
      </c>
      <c r="AX51" s="240" t="n">
        <f aca="false">IF($BB$3="４週",SUM(S51:AT51),IF($BB$3="暦月",SUM(S51:AW51),""))</f>
        <v>0</v>
      </c>
      <c r="AY51" s="240"/>
      <c r="AZ51" s="241" t="n">
        <f aca="false">IF($BB$3="４週",AX51/4,IF($BB$3="暦月",地密通所!AX51/(地密通所!$BB$8/7),""))</f>
        <v>0</v>
      </c>
      <c r="BA51" s="241"/>
      <c r="BB51" s="249"/>
      <c r="BC51" s="249"/>
      <c r="BD51" s="249"/>
      <c r="BE51" s="249"/>
      <c r="BF51" s="249"/>
    </row>
    <row r="52" customFormat="false" ht="20.25" hidden="false" customHeight="true" outlineLevel="0" collapsed="false">
      <c r="B52" s="242" t="n">
        <f aca="false">B49+1</f>
        <v>11</v>
      </c>
      <c r="C52" s="250"/>
      <c r="D52" s="250"/>
      <c r="E52" s="250"/>
      <c r="F52" s="104"/>
      <c r="G52" s="244"/>
      <c r="H52" s="511"/>
      <c r="I52" s="511"/>
      <c r="J52" s="511"/>
      <c r="K52" s="511"/>
      <c r="L52" s="245"/>
      <c r="M52" s="245"/>
      <c r="N52" s="245"/>
      <c r="O52" s="245"/>
      <c r="P52" s="246" t="s">
        <v>34</v>
      </c>
      <c r="Q52" s="246"/>
      <c r="R52" s="246"/>
      <c r="S52" s="110"/>
      <c r="T52" s="111"/>
      <c r="U52" s="111"/>
      <c r="V52" s="111"/>
      <c r="W52" s="111"/>
      <c r="X52" s="111"/>
      <c r="Y52" s="112"/>
      <c r="Z52" s="110"/>
      <c r="AA52" s="111"/>
      <c r="AB52" s="111"/>
      <c r="AC52" s="111"/>
      <c r="AD52" s="111"/>
      <c r="AE52" s="111"/>
      <c r="AF52" s="112"/>
      <c r="AG52" s="110"/>
      <c r="AH52" s="111"/>
      <c r="AI52" s="111"/>
      <c r="AJ52" s="111"/>
      <c r="AK52" s="111"/>
      <c r="AL52" s="111"/>
      <c r="AM52" s="112"/>
      <c r="AN52" s="110"/>
      <c r="AO52" s="111"/>
      <c r="AP52" s="111"/>
      <c r="AQ52" s="111"/>
      <c r="AR52" s="111"/>
      <c r="AS52" s="111"/>
      <c r="AT52" s="112"/>
      <c r="AU52" s="110"/>
      <c r="AV52" s="111"/>
      <c r="AW52" s="111"/>
      <c r="AX52" s="247"/>
      <c r="AY52" s="247"/>
      <c r="AZ52" s="248"/>
      <c r="BA52" s="248"/>
      <c r="BB52" s="249"/>
      <c r="BC52" s="249"/>
      <c r="BD52" s="249"/>
      <c r="BE52" s="249"/>
      <c r="BF52" s="249"/>
    </row>
    <row r="53" customFormat="false" ht="20.25" hidden="false" customHeight="true" outlineLevel="0" collapsed="false">
      <c r="B53" s="242"/>
      <c r="C53" s="250"/>
      <c r="D53" s="250"/>
      <c r="E53" s="250"/>
      <c r="F53" s="231"/>
      <c r="G53" s="244"/>
      <c r="H53" s="511"/>
      <c r="I53" s="511"/>
      <c r="J53" s="511"/>
      <c r="K53" s="511"/>
      <c r="L53" s="245"/>
      <c r="M53" s="245"/>
      <c r="N53" s="245"/>
      <c r="O53" s="245"/>
      <c r="P53" s="232" t="s">
        <v>35</v>
      </c>
      <c r="Q53" s="232"/>
      <c r="R53" s="232"/>
      <c r="S53" s="233" t="str">
        <f aca="false">IF(S52="","",VLOOKUP(S52,'シフト記号表（勤務時間帯） (5)'!$C$6:$K$35,9,FALSE()))</f>
        <v/>
      </c>
      <c r="T53" s="234" t="str">
        <f aca="false">IF(T52="","",VLOOKUP(T52,'シフト記号表（勤務時間帯） (5)'!$C$6:$K$35,9,FALSE()))</f>
        <v/>
      </c>
      <c r="U53" s="234" t="str">
        <f aca="false">IF(U52="","",VLOOKUP(U52,'シフト記号表（勤務時間帯） (5)'!$C$6:$K$35,9,FALSE()))</f>
        <v/>
      </c>
      <c r="V53" s="234" t="str">
        <f aca="false">IF(V52="","",VLOOKUP(V52,'シフト記号表（勤務時間帯） (5)'!$C$6:$K$35,9,FALSE()))</f>
        <v/>
      </c>
      <c r="W53" s="234" t="str">
        <f aca="false">IF(W52="","",VLOOKUP(W52,'シフト記号表（勤務時間帯） (5)'!$C$6:$K$35,9,FALSE()))</f>
        <v/>
      </c>
      <c r="X53" s="234" t="str">
        <f aca="false">IF(X52="","",VLOOKUP(X52,'シフト記号表（勤務時間帯） (5)'!$C$6:$K$35,9,FALSE()))</f>
        <v/>
      </c>
      <c r="Y53" s="235" t="str">
        <f aca="false">IF(Y52="","",VLOOKUP(Y52,'シフト記号表（勤務時間帯） (5)'!$C$6:$K$35,9,FALSE()))</f>
        <v/>
      </c>
      <c r="Z53" s="233" t="str">
        <f aca="false">IF(Z52="","",VLOOKUP(Z52,'シフト記号表（勤務時間帯） (5)'!$C$6:$K$35,9,FALSE()))</f>
        <v/>
      </c>
      <c r="AA53" s="234" t="str">
        <f aca="false">IF(AA52="","",VLOOKUP(AA52,'シフト記号表（勤務時間帯） (5)'!$C$6:$K$35,9,FALSE()))</f>
        <v/>
      </c>
      <c r="AB53" s="234" t="str">
        <f aca="false">IF(AB52="","",VLOOKUP(AB52,'シフト記号表（勤務時間帯） (5)'!$C$6:$K$35,9,FALSE()))</f>
        <v/>
      </c>
      <c r="AC53" s="234" t="str">
        <f aca="false">IF(AC52="","",VLOOKUP(AC52,'シフト記号表（勤務時間帯） (5)'!$C$6:$K$35,9,FALSE()))</f>
        <v/>
      </c>
      <c r="AD53" s="234" t="str">
        <f aca="false">IF(AD52="","",VLOOKUP(AD52,'シフト記号表（勤務時間帯） (5)'!$C$6:$K$35,9,FALSE()))</f>
        <v/>
      </c>
      <c r="AE53" s="234" t="str">
        <f aca="false">IF(AE52="","",VLOOKUP(AE52,'シフト記号表（勤務時間帯） (5)'!$C$6:$K$35,9,FALSE()))</f>
        <v/>
      </c>
      <c r="AF53" s="235" t="str">
        <f aca="false">IF(AF52="","",VLOOKUP(AF52,'シフト記号表（勤務時間帯） (5)'!$C$6:$K$35,9,FALSE()))</f>
        <v/>
      </c>
      <c r="AG53" s="233" t="str">
        <f aca="false">IF(AG52="","",VLOOKUP(AG52,'シフト記号表（勤務時間帯） (5)'!$C$6:$K$35,9,FALSE()))</f>
        <v/>
      </c>
      <c r="AH53" s="234" t="str">
        <f aca="false">IF(AH52="","",VLOOKUP(AH52,'シフト記号表（勤務時間帯） (5)'!$C$6:$K$35,9,FALSE()))</f>
        <v/>
      </c>
      <c r="AI53" s="234" t="str">
        <f aca="false">IF(AI52="","",VLOOKUP(AI52,'シフト記号表（勤務時間帯） (5)'!$C$6:$K$35,9,FALSE()))</f>
        <v/>
      </c>
      <c r="AJ53" s="234" t="str">
        <f aca="false">IF(AJ52="","",VLOOKUP(AJ52,'シフト記号表（勤務時間帯） (5)'!$C$6:$K$35,9,FALSE()))</f>
        <v/>
      </c>
      <c r="AK53" s="234" t="str">
        <f aca="false">IF(AK52="","",VLOOKUP(AK52,'シフト記号表（勤務時間帯） (5)'!$C$6:$K$35,9,FALSE()))</f>
        <v/>
      </c>
      <c r="AL53" s="234" t="str">
        <f aca="false">IF(AL52="","",VLOOKUP(AL52,'シフト記号表（勤務時間帯） (5)'!$C$6:$K$35,9,FALSE()))</f>
        <v/>
      </c>
      <c r="AM53" s="235" t="str">
        <f aca="false">IF(AM52="","",VLOOKUP(AM52,'シフト記号表（勤務時間帯） (5)'!$C$6:$K$35,9,FALSE()))</f>
        <v/>
      </c>
      <c r="AN53" s="233" t="str">
        <f aca="false">IF(AN52="","",VLOOKUP(AN52,'シフト記号表（勤務時間帯） (5)'!$C$6:$K$35,9,FALSE()))</f>
        <v/>
      </c>
      <c r="AO53" s="234" t="str">
        <f aca="false">IF(AO52="","",VLOOKUP(AO52,'シフト記号表（勤務時間帯） (5)'!$C$6:$K$35,9,FALSE()))</f>
        <v/>
      </c>
      <c r="AP53" s="234" t="str">
        <f aca="false">IF(AP52="","",VLOOKUP(AP52,'シフト記号表（勤務時間帯） (5)'!$C$6:$K$35,9,FALSE()))</f>
        <v/>
      </c>
      <c r="AQ53" s="234" t="str">
        <f aca="false">IF(AQ52="","",VLOOKUP(AQ52,'シフト記号表（勤務時間帯） (5)'!$C$6:$K$35,9,FALSE()))</f>
        <v/>
      </c>
      <c r="AR53" s="234" t="str">
        <f aca="false">IF(AR52="","",VLOOKUP(AR52,'シフト記号表（勤務時間帯） (5)'!$C$6:$K$35,9,FALSE()))</f>
        <v/>
      </c>
      <c r="AS53" s="234" t="str">
        <f aca="false">IF(AS52="","",VLOOKUP(AS52,'シフト記号表（勤務時間帯） (5)'!$C$6:$K$35,9,FALSE()))</f>
        <v/>
      </c>
      <c r="AT53" s="235" t="str">
        <f aca="false">IF(AT52="","",VLOOKUP(AT52,'シフト記号表（勤務時間帯） (5)'!$C$6:$K$35,9,FALSE()))</f>
        <v/>
      </c>
      <c r="AU53" s="233" t="str">
        <f aca="false">IF(AU52="","",VLOOKUP(AU52,'シフト記号表（勤務時間帯） (5)'!$C$6:$K$35,9,FALSE()))</f>
        <v/>
      </c>
      <c r="AV53" s="234" t="str">
        <f aca="false">IF(AV52="","",VLOOKUP(AV52,'シフト記号表（勤務時間帯） (5)'!$C$6:$K$35,9,FALSE()))</f>
        <v/>
      </c>
      <c r="AW53" s="234" t="str">
        <f aca="false">IF(AW52="","",VLOOKUP(AW52,'シフト記号表（勤務時間帯） (5)'!$C$6:$K$35,9,FALSE()))</f>
        <v/>
      </c>
      <c r="AX53" s="236" t="n">
        <f aca="false">IF($BB$3="４週",SUM(S53:AT53),IF($BB$3="暦月",SUM(S53:AW53),""))</f>
        <v>0</v>
      </c>
      <c r="AY53" s="236"/>
      <c r="AZ53" s="237" t="n">
        <f aca="false">IF($BB$3="４週",AX53/4,IF($BB$3="暦月",地密通所!AX53/(地密通所!$BB$8/7),""))</f>
        <v>0</v>
      </c>
      <c r="BA53" s="237"/>
      <c r="BB53" s="249"/>
      <c r="BC53" s="249"/>
      <c r="BD53" s="249"/>
      <c r="BE53" s="249"/>
      <c r="BF53" s="249"/>
    </row>
    <row r="54" customFormat="false" ht="20.25" hidden="false" customHeight="true" outlineLevel="0" collapsed="false">
      <c r="B54" s="242"/>
      <c r="C54" s="250"/>
      <c r="D54" s="250"/>
      <c r="E54" s="250"/>
      <c r="F54" s="231" t="n">
        <f aca="false">C52</f>
        <v>0</v>
      </c>
      <c r="G54" s="244"/>
      <c r="H54" s="511"/>
      <c r="I54" s="511"/>
      <c r="J54" s="511"/>
      <c r="K54" s="511"/>
      <c r="L54" s="245"/>
      <c r="M54" s="245"/>
      <c r="N54" s="245"/>
      <c r="O54" s="245"/>
      <c r="P54" s="239" t="s">
        <v>151</v>
      </c>
      <c r="Q54" s="239"/>
      <c r="R54" s="239"/>
      <c r="S54" s="96" t="str">
        <f aca="false">IF(S52="","",VLOOKUP(S52,'シフト記号表（勤務時間帯） (5)'!$C$6:$U$35,19,FALSE()))</f>
        <v/>
      </c>
      <c r="T54" s="97" t="str">
        <f aca="false">IF(T52="","",VLOOKUP(T52,'シフト記号表（勤務時間帯） (5)'!$C$6:$U$35,19,FALSE()))</f>
        <v/>
      </c>
      <c r="U54" s="97" t="str">
        <f aca="false">IF(U52="","",VLOOKUP(U52,'シフト記号表（勤務時間帯） (5)'!$C$6:$U$35,19,FALSE()))</f>
        <v/>
      </c>
      <c r="V54" s="97" t="str">
        <f aca="false">IF(V52="","",VLOOKUP(V52,'シフト記号表（勤務時間帯） (5)'!$C$6:$U$35,19,FALSE()))</f>
        <v/>
      </c>
      <c r="W54" s="97" t="str">
        <f aca="false">IF(W52="","",VLOOKUP(W52,'シフト記号表（勤務時間帯） (5)'!$C$6:$U$35,19,FALSE()))</f>
        <v/>
      </c>
      <c r="X54" s="97" t="str">
        <f aca="false">IF(X52="","",VLOOKUP(X52,'シフト記号表（勤務時間帯） (5)'!$C$6:$U$35,19,FALSE()))</f>
        <v/>
      </c>
      <c r="Y54" s="98" t="str">
        <f aca="false">IF(Y52="","",VLOOKUP(Y52,'シフト記号表（勤務時間帯） (5)'!$C$6:$U$35,19,FALSE()))</f>
        <v/>
      </c>
      <c r="Z54" s="96" t="str">
        <f aca="false">IF(Z52="","",VLOOKUP(Z52,'シフト記号表（勤務時間帯） (5)'!$C$6:$U$35,19,FALSE()))</f>
        <v/>
      </c>
      <c r="AA54" s="97" t="str">
        <f aca="false">IF(AA52="","",VLOOKUP(AA52,'シフト記号表（勤務時間帯） (5)'!$C$6:$U$35,19,FALSE()))</f>
        <v/>
      </c>
      <c r="AB54" s="97" t="str">
        <f aca="false">IF(AB52="","",VLOOKUP(AB52,'シフト記号表（勤務時間帯） (5)'!$C$6:$U$35,19,FALSE()))</f>
        <v/>
      </c>
      <c r="AC54" s="97" t="str">
        <f aca="false">IF(AC52="","",VLOOKUP(AC52,'シフト記号表（勤務時間帯） (5)'!$C$6:$U$35,19,FALSE()))</f>
        <v/>
      </c>
      <c r="AD54" s="97" t="str">
        <f aca="false">IF(AD52="","",VLOOKUP(AD52,'シフト記号表（勤務時間帯） (5)'!$C$6:$U$35,19,FALSE()))</f>
        <v/>
      </c>
      <c r="AE54" s="97" t="str">
        <f aca="false">IF(AE52="","",VLOOKUP(AE52,'シフト記号表（勤務時間帯） (5)'!$C$6:$U$35,19,FALSE()))</f>
        <v/>
      </c>
      <c r="AF54" s="98" t="str">
        <f aca="false">IF(AF52="","",VLOOKUP(AF52,'シフト記号表（勤務時間帯） (5)'!$C$6:$U$35,19,FALSE()))</f>
        <v/>
      </c>
      <c r="AG54" s="96" t="str">
        <f aca="false">IF(AG52="","",VLOOKUP(AG52,'シフト記号表（勤務時間帯） (5)'!$C$6:$U$35,19,FALSE()))</f>
        <v/>
      </c>
      <c r="AH54" s="97" t="str">
        <f aca="false">IF(AH52="","",VLOOKUP(AH52,'シフト記号表（勤務時間帯） (5)'!$C$6:$U$35,19,FALSE()))</f>
        <v/>
      </c>
      <c r="AI54" s="97" t="str">
        <f aca="false">IF(AI52="","",VLOOKUP(AI52,'シフト記号表（勤務時間帯） (5)'!$C$6:$U$35,19,FALSE()))</f>
        <v/>
      </c>
      <c r="AJ54" s="97" t="str">
        <f aca="false">IF(AJ52="","",VLOOKUP(AJ52,'シフト記号表（勤務時間帯） (5)'!$C$6:$U$35,19,FALSE()))</f>
        <v/>
      </c>
      <c r="AK54" s="97" t="str">
        <f aca="false">IF(AK52="","",VLOOKUP(AK52,'シフト記号表（勤務時間帯） (5)'!$C$6:$U$35,19,FALSE()))</f>
        <v/>
      </c>
      <c r="AL54" s="97" t="str">
        <f aca="false">IF(AL52="","",VLOOKUP(AL52,'シフト記号表（勤務時間帯） (5)'!$C$6:$U$35,19,FALSE()))</f>
        <v/>
      </c>
      <c r="AM54" s="98" t="str">
        <f aca="false">IF(AM52="","",VLOOKUP(AM52,'シフト記号表（勤務時間帯） (5)'!$C$6:$U$35,19,FALSE()))</f>
        <v/>
      </c>
      <c r="AN54" s="96" t="str">
        <f aca="false">IF(AN52="","",VLOOKUP(AN52,'シフト記号表（勤務時間帯） (5)'!$C$6:$U$35,19,FALSE()))</f>
        <v/>
      </c>
      <c r="AO54" s="97" t="str">
        <f aca="false">IF(AO52="","",VLOOKUP(AO52,'シフト記号表（勤務時間帯） (5)'!$C$6:$U$35,19,FALSE()))</f>
        <v/>
      </c>
      <c r="AP54" s="97" t="str">
        <f aca="false">IF(AP52="","",VLOOKUP(AP52,'シフト記号表（勤務時間帯） (5)'!$C$6:$U$35,19,FALSE()))</f>
        <v/>
      </c>
      <c r="AQ54" s="97" t="str">
        <f aca="false">IF(AQ52="","",VLOOKUP(AQ52,'シフト記号表（勤務時間帯） (5)'!$C$6:$U$35,19,FALSE()))</f>
        <v/>
      </c>
      <c r="AR54" s="97" t="str">
        <f aca="false">IF(AR52="","",VLOOKUP(AR52,'シフト記号表（勤務時間帯） (5)'!$C$6:$U$35,19,FALSE()))</f>
        <v/>
      </c>
      <c r="AS54" s="97" t="str">
        <f aca="false">IF(AS52="","",VLOOKUP(AS52,'シフト記号表（勤務時間帯） (5)'!$C$6:$U$35,19,FALSE()))</f>
        <v/>
      </c>
      <c r="AT54" s="98" t="str">
        <f aca="false">IF(AT52="","",VLOOKUP(AT52,'シフト記号表（勤務時間帯） (5)'!$C$6:$U$35,19,FALSE()))</f>
        <v/>
      </c>
      <c r="AU54" s="96" t="str">
        <f aca="false">IF(AU52="","",VLOOKUP(AU52,'シフト記号表（勤務時間帯） (5)'!$C$6:$U$35,19,FALSE()))</f>
        <v/>
      </c>
      <c r="AV54" s="97" t="str">
        <f aca="false">IF(AV52="","",VLOOKUP(AV52,'シフト記号表（勤務時間帯） (5)'!$C$6:$U$35,19,FALSE()))</f>
        <v/>
      </c>
      <c r="AW54" s="97" t="str">
        <f aca="false">IF(AW52="","",VLOOKUP(AW52,'シフト記号表（勤務時間帯） (5)'!$C$6:$U$35,19,FALSE()))</f>
        <v/>
      </c>
      <c r="AX54" s="240" t="n">
        <f aca="false">IF($BB$3="４週",SUM(S54:AT54),IF($BB$3="暦月",SUM(S54:AW54),""))</f>
        <v>0</v>
      </c>
      <c r="AY54" s="240"/>
      <c r="AZ54" s="241" t="n">
        <f aca="false">IF($BB$3="４週",AX54/4,IF($BB$3="暦月",地密通所!AX54/(地密通所!$BB$8/7),""))</f>
        <v>0</v>
      </c>
      <c r="BA54" s="241"/>
      <c r="BB54" s="249"/>
      <c r="BC54" s="249"/>
      <c r="BD54" s="249"/>
      <c r="BE54" s="249"/>
      <c r="BF54" s="249"/>
    </row>
    <row r="55" customFormat="false" ht="20.25" hidden="false" customHeight="true" outlineLevel="0" collapsed="false">
      <c r="B55" s="242" t="n">
        <f aca="false">B52+1</f>
        <v>12</v>
      </c>
      <c r="C55" s="250"/>
      <c r="D55" s="250"/>
      <c r="E55" s="250"/>
      <c r="F55" s="104"/>
      <c r="G55" s="244"/>
      <c r="H55" s="511"/>
      <c r="I55" s="511"/>
      <c r="J55" s="511"/>
      <c r="K55" s="511"/>
      <c r="L55" s="245"/>
      <c r="M55" s="245"/>
      <c r="N55" s="245"/>
      <c r="O55" s="245"/>
      <c r="P55" s="246" t="s">
        <v>34</v>
      </c>
      <c r="Q55" s="246"/>
      <c r="R55" s="246"/>
      <c r="S55" s="110"/>
      <c r="T55" s="111"/>
      <c r="U55" s="111"/>
      <c r="V55" s="111"/>
      <c r="W55" s="111"/>
      <c r="X55" s="111"/>
      <c r="Y55" s="112"/>
      <c r="Z55" s="110"/>
      <c r="AA55" s="111"/>
      <c r="AB55" s="111"/>
      <c r="AC55" s="111"/>
      <c r="AD55" s="111"/>
      <c r="AE55" s="111"/>
      <c r="AF55" s="112"/>
      <c r="AG55" s="110"/>
      <c r="AH55" s="111"/>
      <c r="AI55" s="111"/>
      <c r="AJ55" s="111"/>
      <c r="AK55" s="111"/>
      <c r="AL55" s="111"/>
      <c r="AM55" s="112"/>
      <c r="AN55" s="110"/>
      <c r="AO55" s="111"/>
      <c r="AP55" s="111"/>
      <c r="AQ55" s="111"/>
      <c r="AR55" s="111"/>
      <c r="AS55" s="111"/>
      <c r="AT55" s="112"/>
      <c r="AU55" s="110"/>
      <c r="AV55" s="111"/>
      <c r="AW55" s="111"/>
      <c r="AX55" s="247"/>
      <c r="AY55" s="247"/>
      <c r="AZ55" s="248"/>
      <c r="BA55" s="248"/>
      <c r="BB55" s="251"/>
      <c r="BC55" s="251"/>
      <c r="BD55" s="251"/>
      <c r="BE55" s="251"/>
      <c r="BF55" s="251"/>
    </row>
    <row r="56" customFormat="false" ht="20.25" hidden="false" customHeight="true" outlineLevel="0" collapsed="false">
      <c r="B56" s="242"/>
      <c r="C56" s="250"/>
      <c r="D56" s="250"/>
      <c r="E56" s="250"/>
      <c r="F56" s="231"/>
      <c r="G56" s="244"/>
      <c r="H56" s="511"/>
      <c r="I56" s="511"/>
      <c r="J56" s="511"/>
      <c r="K56" s="511"/>
      <c r="L56" s="245"/>
      <c r="M56" s="245"/>
      <c r="N56" s="245"/>
      <c r="O56" s="245"/>
      <c r="P56" s="232" t="s">
        <v>35</v>
      </c>
      <c r="Q56" s="232"/>
      <c r="R56" s="232"/>
      <c r="S56" s="233" t="str">
        <f aca="false">IF(S55="","",VLOOKUP(S55,'シフト記号表（勤務時間帯） (5)'!$C$6:$K$35,9,FALSE()))</f>
        <v/>
      </c>
      <c r="T56" s="234" t="str">
        <f aca="false">IF(T55="","",VLOOKUP(T55,'シフト記号表（勤務時間帯） (5)'!$C$6:$K$35,9,FALSE()))</f>
        <v/>
      </c>
      <c r="U56" s="234" t="str">
        <f aca="false">IF(U55="","",VLOOKUP(U55,'シフト記号表（勤務時間帯） (5)'!$C$6:$K$35,9,FALSE()))</f>
        <v/>
      </c>
      <c r="V56" s="234" t="str">
        <f aca="false">IF(V55="","",VLOOKUP(V55,'シフト記号表（勤務時間帯） (5)'!$C$6:$K$35,9,FALSE()))</f>
        <v/>
      </c>
      <c r="W56" s="234" t="str">
        <f aca="false">IF(W55="","",VLOOKUP(W55,'シフト記号表（勤務時間帯） (5)'!$C$6:$K$35,9,FALSE()))</f>
        <v/>
      </c>
      <c r="X56" s="234" t="str">
        <f aca="false">IF(X55="","",VLOOKUP(X55,'シフト記号表（勤務時間帯） (5)'!$C$6:$K$35,9,FALSE()))</f>
        <v/>
      </c>
      <c r="Y56" s="235" t="str">
        <f aca="false">IF(Y55="","",VLOOKUP(Y55,'シフト記号表（勤務時間帯） (5)'!$C$6:$K$35,9,FALSE()))</f>
        <v/>
      </c>
      <c r="Z56" s="233" t="str">
        <f aca="false">IF(Z55="","",VLOOKUP(Z55,'シフト記号表（勤務時間帯） (5)'!$C$6:$K$35,9,FALSE()))</f>
        <v/>
      </c>
      <c r="AA56" s="234" t="str">
        <f aca="false">IF(AA55="","",VLOOKUP(AA55,'シフト記号表（勤務時間帯） (5)'!$C$6:$K$35,9,FALSE()))</f>
        <v/>
      </c>
      <c r="AB56" s="234" t="str">
        <f aca="false">IF(AB55="","",VLOOKUP(AB55,'シフト記号表（勤務時間帯） (5)'!$C$6:$K$35,9,FALSE()))</f>
        <v/>
      </c>
      <c r="AC56" s="234" t="str">
        <f aca="false">IF(AC55="","",VLOOKUP(AC55,'シフト記号表（勤務時間帯） (5)'!$C$6:$K$35,9,FALSE()))</f>
        <v/>
      </c>
      <c r="AD56" s="234" t="str">
        <f aca="false">IF(AD55="","",VLOOKUP(AD55,'シフト記号表（勤務時間帯） (5)'!$C$6:$K$35,9,FALSE()))</f>
        <v/>
      </c>
      <c r="AE56" s="234" t="str">
        <f aca="false">IF(AE55="","",VLOOKUP(AE55,'シフト記号表（勤務時間帯） (5)'!$C$6:$K$35,9,FALSE()))</f>
        <v/>
      </c>
      <c r="AF56" s="235" t="str">
        <f aca="false">IF(AF55="","",VLOOKUP(AF55,'シフト記号表（勤務時間帯） (5)'!$C$6:$K$35,9,FALSE()))</f>
        <v/>
      </c>
      <c r="AG56" s="233" t="str">
        <f aca="false">IF(AG55="","",VLOOKUP(AG55,'シフト記号表（勤務時間帯） (5)'!$C$6:$K$35,9,FALSE()))</f>
        <v/>
      </c>
      <c r="AH56" s="234" t="str">
        <f aca="false">IF(AH55="","",VLOOKUP(AH55,'シフト記号表（勤務時間帯） (5)'!$C$6:$K$35,9,FALSE()))</f>
        <v/>
      </c>
      <c r="AI56" s="234" t="str">
        <f aca="false">IF(AI55="","",VLOOKUP(AI55,'シフト記号表（勤務時間帯） (5)'!$C$6:$K$35,9,FALSE()))</f>
        <v/>
      </c>
      <c r="AJ56" s="234" t="str">
        <f aca="false">IF(AJ55="","",VLOOKUP(AJ55,'シフト記号表（勤務時間帯） (5)'!$C$6:$K$35,9,FALSE()))</f>
        <v/>
      </c>
      <c r="AK56" s="234" t="str">
        <f aca="false">IF(AK55="","",VLOOKUP(AK55,'シフト記号表（勤務時間帯） (5)'!$C$6:$K$35,9,FALSE()))</f>
        <v/>
      </c>
      <c r="AL56" s="234" t="str">
        <f aca="false">IF(AL55="","",VLOOKUP(AL55,'シフト記号表（勤務時間帯） (5)'!$C$6:$K$35,9,FALSE()))</f>
        <v/>
      </c>
      <c r="AM56" s="235" t="str">
        <f aca="false">IF(AM55="","",VLOOKUP(AM55,'シフト記号表（勤務時間帯） (5)'!$C$6:$K$35,9,FALSE()))</f>
        <v/>
      </c>
      <c r="AN56" s="233" t="str">
        <f aca="false">IF(AN55="","",VLOOKUP(AN55,'シフト記号表（勤務時間帯） (5)'!$C$6:$K$35,9,FALSE()))</f>
        <v/>
      </c>
      <c r="AO56" s="234" t="str">
        <f aca="false">IF(AO55="","",VLOOKUP(AO55,'シフト記号表（勤務時間帯） (5)'!$C$6:$K$35,9,FALSE()))</f>
        <v/>
      </c>
      <c r="AP56" s="234" t="str">
        <f aca="false">IF(AP55="","",VLOOKUP(AP55,'シフト記号表（勤務時間帯） (5)'!$C$6:$K$35,9,FALSE()))</f>
        <v/>
      </c>
      <c r="AQ56" s="234" t="str">
        <f aca="false">IF(AQ55="","",VLOOKUP(AQ55,'シフト記号表（勤務時間帯） (5)'!$C$6:$K$35,9,FALSE()))</f>
        <v/>
      </c>
      <c r="AR56" s="234" t="str">
        <f aca="false">IF(AR55="","",VLOOKUP(AR55,'シフト記号表（勤務時間帯） (5)'!$C$6:$K$35,9,FALSE()))</f>
        <v/>
      </c>
      <c r="AS56" s="234" t="str">
        <f aca="false">IF(AS55="","",VLOOKUP(AS55,'シフト記号表（勤務時間帯） (5)'!$C$6:$K$35,9,FALSE()))</f>
        <v/>
      </c>
      <c r="AT56" s="235" t="str">
        <f aca="false">IF(AT55="","",VLOOKUP(AT55,'シフト記号表（勤務時間帯） (5)'!$C$6:$K$35,9,FALSE()))</f>
        <v/>
      </c>
      <c r="AU56" s="233" t="str">
        <f aca="false">IF(AU55="","",VLOOKUP(AU55,'シフト記号表（勤務時間帯） (5)'!$C$6:$K$35,9,FALSE()))</f>
        <v/>
      </c>
      <c r="AV56" s="234" t="str">
        <f aca="false">IF(AV55="","",VLOOKUP(AV55,'シフト記号表（勤務時間帯） (5)'!$C$6:$K$35,9,FALSE()))</f>
        <v/>
      </c>
      <c r="AW56" s="234" t="str">
        <f aca="false">IF(AW55="","",VLOOKUP(AW55,'シフト記号表（勤務時間帯） (5)'!$C$6:$K$35,9,FALSE()))</f>
        <v/>
      </c>
      <c r="AX56" s="236" t="n">
        <f aca="false">IF($BB$3="４週",SUM(S56:AT56),IF($BB$3="暦月",SUM(S56:AW56),""))</f>
        <v>0</v>
      </c>
      <c r="AY56" s="236"/>
      <c r="AZ56" s="237" t="n">
        <f aca="false">IF($BB$3="４週",AX56/4,IF($BB$3="暦月",地密通所!AX56/(地密通所!$BB$8/7),""))</f>
        <v>0</v>
      </c>
      <c r="BA56" s="237"/>
      <c r="BB56" s="251"/>
      <c r="BC56" s="251"/>
      <c r="BD56" s="251"/>
      <c r="BE56" s="251"/>
      <c r="BF56" s="251"/>
    </row>
    <row r="57" customFormat="false" ht="20.25" hidden="false" customHeight="true" outlineLevel="0" collapsed="false">
      <c r="B57" s="242"/>
      <c r="C57" s="250"/>
      <c r="D57" s="250"/>
      <c r="E57" s="250"/>
      <c r="F57" s="231" t="n">
        <f aca="false">C55</f>
        <v>0</v>
      </c>
      <c r="G57" s="244"/>
      <c r="H57" s="511"/>
      <c r="I57" s="511"/>
      <c r="J57" s="511"/>
      <c r="K57" s="511"/>
      <c r="L57" s="245"/>
      <c r="M57" s="245"/>
      <c r="N57" s="245"/>
      <c r="O57" s="245"/>
      <c r="P57" s="239" t="s">
        <v>151</v>
      </c>
      <c r="Q57" s="239"/>
      <c r="R57" s="239"/>
      <c r="S57" s="96" t="str">
        <f aca="false">IF(S55="","",VLOOKUP(S55,'シフト記号表（勤務時間帯） (5)'!$C$6:$U$35,19,FALSE()))</f>
        <v/>
      </c>
      <c r="T57" s="97" t="str">
        <f aca="false">IF(T55="","",VLOOKUP(T55,'シフト記号表（勤務時間帯） (5)'!$C$6:$U$35,19,FALSE()))</f>
        <v/>
      </c>
      <c r="U57" s="97" t="str">
        <f aca="false">IF(U55="","",VLOOKUP(U55,'シフト記号表（勤務時間帯） (5)'!$C$6:$U$35,19,FALSE()))</f>
        <v/>
      </c>
      <c r="V57" s="97" t="str">
        <f aca="false">IF(V55="","",VLOOKUP(V55,'シフト記号表（勤務時間帯） (5)'!$C$6:$U$35,19,FALSE()))</f>
        <v/>
      </c>
      <c r="W57" s="97" t="str">
        <f aca="false">IF(W55="","",VLOOKUP(W55,'シフト記号表（勤務時間帯） (5)'!$C$6:$U$35,19,FALSE()))</f>
        <v/>
      </c>
      <c r="X57" s="97" t="str">
        <f aca="false">IF(X55="","",VLOOKUP(X55,'シフト記号表（勤務時間帯） (5)'!$C$6:$U$35,19,FALSE()))</f>
        <v/>
      </c>
      <c r="Y57" s="98" t="str">
        <f aca="false">IF(Y55="","",VLOOKUP(Y55,'シフト記号表（勤務時間帯） (5)'!$C$6:$U$35,19,FALSE()))</f>
        <v/>
      </c>
      <c r="Z57" s="96" t="str">
        <f aca="false">IF(Z55="","",VLOOKUP(Z55,'シフト記号表（勤務時間帯） (5)'!$C$6:$U$35,19,FALSE()))</f>
        <v/>
      </c>
      <c r="AA57" s="97" t="str">
        <f aca="false">IF(AA55="","",VLOOKUP(AA55,'シフト記号表（勤務時間帯） (5)'!$C$6:$U$35,19,FALSE()))</f>
        <v/>
      </c>
      <c r="AB57" s="97" t="str">
        <f aca="false">IF(AB55="","",VLOOKUP(AB55,'シフト記号表（勤務時間帯） (5)'!$C$6:$U$35,19,FALSE()))</f>
        <v/>
      </c>
      <c r="AC57" s="97" t="str">
        <f aca="false">IF(AC55="","",VLOOKUP(AC55,'シフト記号表（勤務時間帯） (5)'!$C$6:$U$35,19,FALSE()))</f>
        <v/>
      </c>
      <c r="AD57" s="97" t="str">
        <f aca="false">IF(AD55="","",VLOOKUP(AD55,'シフト記号表（勤務時間帯） (5)'!$C$6:$U$35,19,FALSE()))</f>
        <v/>
      </c>
      <c r="AE57" s="97" t="str">
        <f aca="false">IF(AE55="","",VLOOKUP(AE55,'シフト記号表（勤務時間帯） (5)'!$C$6:$U$35,19,FALSE()))</f>
        <v/>
      </c>
      <c r="AF57" s="98" t="str">
        <f aca="false">IF(AF55="","",VLOOKUP(AF55,'シフト記号表（勤務時間帯） (5)'!$C$6:$U$35,19,FALSE()))</f>
        <v/>
      </c>
      <c r="AG57" s="96" t="str">
        <f aca="false">IF(AG55="","",VLOOKUP(AG55,'シフト記号表（勤務時間帯） (5)'!$C$6:$U$35,19,FALSE()))</f>
        <v/>
      </c>
      <c r="AH57" s="97" t="str">
        <f aca="false">IF(AH55="","",VLOOKUP(AH55,'シフト記号表（勤務時間帯） (5)'!$C$6:$U$35,19,FALSE()))</f>
        <v/>
      </c>
      <c r="AI57" s="97" t="str">
        <f aca="false">IF(AI55="","",VLOOKUP(AI55,'シフト記号表（勤務時間帯） (5)'!$C$6:$U$35,19,FALSE()))</f>
        <v/>
      </c>
      <c r="AJ57" s="97" t="str">
        <f aca="false">IF(AJ55="","",VLOOKUP(AJ55,'シフト記号表（勤務時間帯） (5)'!$C$6:$U$35,19,FALSE()))</f>
        <v/>
      </c>
      <c r="AK57" s="97" t="str">
        <f aca="false">IF(AK55="","",VLOOKUP(AK55,'シフト記号表（勤務時間帯） (5)'!$C$6:$U$35,19,FALSE()))</f>
        <v/>
      </c>
      <c r="AL57" s="97" t="str">
        <f aca="false">IF(AL55="","",VLOOKUP(AL55,'シフト記号表（勤務時間帯） (5)'!$C$6:$U$35,19,FALSE()))</f>
        <v/>
      </c>
      <c r="AM57" s="98" t="str">
        <f aca="false">IF(AM55="","",VLOOKUP(AM55,'シフト記号表（勤務時間帯） (5)'!$C$6:$U$35,19,FALSE()))</f>
        <v/>
      </c>
      <c r="AN57" s="96" t="str">
        <f aca="false">IF(AN55="","",VLOOKUP(AN55,'シフト記号表（勤務時間帯） (5)'!$C$6:$U$35,19,FALSE()))</f>
        <v/>
      </c>
      <c r="AO57" s="97" t="str">
        <f aca="false">IF(AO55="","",VLOOKUP(AO55,'シフト記号表（勤務時間帯） (5)'!$C$6:$U$35,19,FALSE()))</f>
        <v/>
      </c>
      <c r="AP57" s="97" t="str">
        <f aca="false">IF(AP55="","",VLOOKUP(AP55,'シフト記号表（勤務時間帯） (5)'!$C$6:$U$35,19,FALSE()))</f>
        <v/>
      </c>
      <c r="AQ57" s="97" t="str">
        <f aca="false">IF(AQ55="","",VLOOKUP(AQ55,'シフト記号表（勤務時間帯） (5)'!$C$6:$U$35,19,FALSE()))</f>
        <v/>
      </c>
      <c r="AR57" s="97" t="str">
        <f aca="false">IF(AR55="","",VLOOKUP(AR55,'シフト記号表（勤務時間帯） (5)'!$C$6:$U$35,19,FALSE()))</f>
        <v/>
      </c>
      <c r="AS57" s="97" t="str">
        <f aca="false">IF(AS55="","",VLOOKUP(AS55,'シフト記号表（勤務時間帯） (5)'!$C$6:$U$35,19,FALSE()))</f>
        <v/>
      </c>
      <c r="AT57" s="98" t="str">
        <f aca="false">IF(AT55="","",VLOOKUP(AT55,'シフト記号表（勤務時間帯） (5)'!$C$6:$U$35,19,FALSE()))</f>
        <v/>
      </c>
      <c r="AU57" s="96" t="str">
        <f aca="false">IF(AU55="","",VLOOKUP(AU55,'シフト記号表（勤務時間帯） (5)'!$C$6:$U$35,19,FALSE()))</f>
        <v/>
      </c>
      <c r="AV57" s="97" t="str">
        <f aca="false">IF(AV55="","",VLOOKUP(AV55,'シフト記号表（勤務時間帯） (5)'!$C$6:$U$35,19,FALSE()))</f>
        <v/>
      </c>
      <c r="AW57" s="97" t="str">
        <f aca="false">IF(AW55="","",VLOOKUP(AW55,'シフト記号表（勤務時間帯） (5)'!$C$6:$U$35,19,FALSE()))</f>
        <v/>
      </c>
      <c r="AX57" s="240" t="n">
        <f aca="false">IF($BB$3="４週",SUM(S57:AT57),IF($BB$3="暦月",SUM(S57:AW57),""))</f>
        <v>0</v>
      </c>
      <c r="AY57" s="240"/>
      <c r="AZ57" s="241" t="n">
        <f aca="false">IF($BB$3="４週",AX57/4,IF($BB$3="暦月",地密通所!AX57/(地密通所!$BB$8/7),""))</f>
        <v>0</v>
      </c>
      <c r="BA57" s="241"/>
      <c r="BB57" s="251"/>
      <c r="BC57" s="251"/>
      <c r="BD57" s="251"/>
      <c r="BE57" s="251"/>
      <c r="BF57" s="251"/>
    </row>
    <row r="58" customFormat="false" ht="20.25" hidden="false" customHeight="true" outlineLevel="0" collapsed="false">
      <c r="B58" s="252" t="n">
        <f aca="false">B55+1</f>
        <v>13</v>
      </c>
      <c r="C58" s="250"/>
      <c r="D58" s="250"/>
      <c r="E58" s="250"/>
      <c r="F58" s="104"/>
      <c r="G58" s="125"/>
      <c r="H58" s="126"/>
      <c r="I58" s="126"/>
      <c r="J58" s="126"/>
      <c r="K58" s="126"/>
      <c r="L58" s="253"/>
      <c r="M58" s="253"/>
      <c r="N58" s="253"/>
      <c r="O58" s="253"/>
      <c r="P58" s="246" t="s">
        <v>34</v>
      </c>
      <c r="Q58" s="246"/>
      <c r="R58" s="246"/>
      <c r="S58" s="110"/>
      <c r="T58" s="111"/>
      <c r="U58" s="111"/>
      <c r="V58" s="111"/>
      <c r="W58" s="111"/>
      <c r="X58" s="111"/>
      <c r="Y58" s="112"/>
      <c r="Z58" s="110"/>
      <c r="AA58" s="111"/>
      <c r="AB58" s="111"/>
      <c r="AC58" s="111"/>
      <c r="AD58" s="111"/>
      <c r="AE58" s="111"/>
      <c r="AF58" s="112"/>
      <c r="AG58" s="110"/>
      <c r="AH58" s="111"/>
      <c r="AI58" s="111"/>
      <c r="AJ58" s="111"/>
      <c r="AK58" s="111"/>
      <c r="AL58" s="111"/>
      <c r="AM58" s="112"/>
      <c r="AN58" s="110"/>
      <c r="AO58" s="111"/>
      <c r="AP58" s="111"/>
      <c r="AQ58" s="111"/>
      <c r="AR58" s="111"/>
      <c r="AS58" s="111"/>
      <c r="AT58" s="112"/>
      <c r="AU58" s="110"/>
      <c r="AV58" s="111"/>
      <c r="AW58" s="111"/>
      <c r="AX58" s="247"/>
      <c r="AY58" s="247"/>
      <c r="AZ58" s="248"/>
      <c r="BA58" s="248"/>
      <c r="BB58" s="254"/>
      <c r="BC58" s="254"/>
      <c r="BD58" s="254"/>
      <c r="BE58" s="254"/>
      <c r="BF58" s="254"/>
    </row>
    <row r="59" customFormat="false" ht="20.25" hidden="false" customHeight="true" outlineLevel="0" collapsed="false">
      <c r="B59" s="252"/>
      <c r="C59" s="250"/>
      <c r="D59" s="250"/>
      <c r="E59" s="250"/>
      <c r="F59" s="231"/>
      <c r="G59" s="125"/>
      <c r="H59" s="126"/>
      <c r="I59" s="126"/>
      <c r="J59" s="126"/>
      <c r="K59" s="126"/>
      <c r="L59" s="253"/>
      <c r="M59" s="253"/>
      <c r="N59" s="253"/>
      <c r="O59" s="253"/>
      <c r="P59" s="232" t="s">
        <v>35</v>
      </c>
      <c r="Q59" s="232"/>
      <c r="R59" s="232"/>
      <c r="S59" s="233" t="str">
        <f aca="false">IF(S58="","",VLOOKUP(S58,'シフト記号表（勤務時間帯） (5)'!$C$6:$K$35,9,FALSE()))</f>
        <v/>
      </c>
      <c r="T59" s="234" t="str">
        <f aca="false">IF(T58="","",VLOOKUP(T58,'シフト記号表（勤務時間帯） (5)'!$C$6:$K$35,9,FALSE()))</f>
        <v/>
      </c>
      <c r="U59" s="234" t="str">
        <f aca="false">IF(U58="","",VLOOKUP(U58,'シフト記号表（勤務時間帯） (5)'!$C$6:$K$35,9,FALSE()))</f>
        <v/>
      </c>
      <c r="V59" s="234" t="str">
        <f aca="false">IF(V58="","",VLOOKUP(V58,'シフト記号表（勤務時間帯） (5)'!$C$6:$K$35,9,FALSE()))</f>
        <v/>
      </c>
      <c r="W59" s="234" t="str">
        <f aca="false">IF(W58="","",VLOOKUP(W58,'シフト記号表（勤務時間帯） (5)'!$C$6:$K$35,9,FALSE()))</f>
        <v/>
      </c>
      <c r="X59" s="234" t="str">
        <f aca="false">IF(X58="","",VLOOKUP(X58,'シフト記号表（勤務時間帯） (5)'!$C$6:$K$35,9,FALSE()))</f>
        <v/>
      </c>
      <c r="Y59" s="235" t="str">
        <f aca="false">IF(Y58="","",VLOOKUP(Y58,'シフト記号表（勤務時間帯） (5)'!$C$6:$K$35,9,FALSE()))</f>
        <v/>
      </c>
      <c r="Z59" s="233" t="str">
        <f aca="false">IF(Z58="","",VLOOKUP(Z58,'シフト記号表（勤務時間帯） (5)'!$C$6:$K$35,9,FALSE()))</f>
        <v/>
      </c>
      <c r="AA59" s="234" t="str">
        <f aca="false">IF(AA58="","",VLOOKUP(AA58,'シフト記号表（勤務時間帯） (5)'!$C$6:$K$35,9,FALSE()))</f>
        <v/>
      </c>
      <c r="AB59" s="234" t="str">
        <f aca="false">IF(AB58="","",VLOOKUP(AB58,'シフト記号表（勤務時間帯） (5)'!$C$6:$K$35,9,FALSE()))</f>
        <v/>
      </c>
      <c r="AC59" s="234" t="str">
        <f aca="false">IF(AC58="","",VLOOKUP(AC58,'シフト記号表（勤務時間帯） (5)'!$C$6:$K$35,9,FALSE()))</f>
        <v/>
      </c>
      <c r="AD59" s="234" t="str">
        <f aca="false">IF(AD58="","",VLOOKUP(AD58,'シフト記号表（勤務時間帯） (5)'!$C$6:$K$35,9,FALSE()))</f>
        <v/>
      </c>
      <c r="AE59" s="234" t="str">
        <f aca="false">IF(AE58="","",VLOOKUP(AE58,'シフト記号表（勤務時間帯） (5)'!$C$6:$K$35,9,FALSE()))</f>
        <v/>
      </c>
      <c r="AF59" s="235" t="str">
        <f aca="false">IF(AF58="","",VLOOKUP(AF58,'シフト記号表（勤務時間帯） (5)'!$C$6:$K$35,9,FALSE()))</f>
        <v/>
      </c>
      <c r="AG59" s="233" t="str">
        <f aca="false">IF(AG58="","",VLOOKUP(AG58,'シフト記号表（勤務時間帯） (5)'!$C$6:$K$35,9,FALSE()))</f>
        <v/>
      </c>
      <c r="AH59" s="234" t="str">
        <f aca="false">IF(AH58="","",VLOOKUP(AH58,'シフト記号表（勤務時間帯） (5)'!$C$6:$K$35,9,FALSE()))</f>
        <v/>
      </c>
      <c r="AI59" s="234" t="str">
        <f aca="false">IF(AI58="","",VLOOKUP(AI58,'シフト記号表（勤務時間帯） (5)'!$C$6:$K$35,9,FALSE()))</f>
        <v/>
      </c>
      <c r="AJ59" s="234" t="str">
        <f aca="false">IF(AJ58="","",VLOOKUP(AJ58,'シフト記号表（勤務時間帯） (5)'!$C$6:$K$35,9,FALSE()))</f>
        <v/>
      </c>
      <c r="AK59" s="234" t="str">
        <f aca="false">IF(AK58="","",VLOOKUP(AK58,'シフト記号表（勤務時間帯） (5)'!$C$6:$K$35,9,FALSE()))</f>
        <v/>
      </c>
      <c r="AL59" s="234" t="str">
        <f aca="false">IF(AL58="","",VLOOKUP(AL58,'シフト記号表（勤務時間帯） (5)'!$C$6:$K$35,9,FALSE()))</f>
        <v/>
      </c>
      <c r="AM59" s="235" t="str">
        <f aca="false">IF(AM58="","",VLOOKUP(AM58,'シフト記号表（勤務時間帯） (5)'!$C$6:$K$35,9,FALSE()))</f>
        <v/>
      </c>
      <c r="AN59" s="233" t="str">
        <f aca="false">IF(AN58="","",VLOOKUP(AN58,'シフト記号表（勤務時間帯） (5)'!$C$6:$K$35,9,FALSE()))</f>
        <v/>
      </c>
      <c r="AO59" s="234" t="str">
        <f aca="false">IF(AO58="","",VLOOKUP(AO58,'シフト記号表（勤務時間帯） (5)'!$C$6:$K$35,9,FALSE()))</f>
        <v/>
      </c>
      <c r="AP59" s="234" t="str">
        <f aca="false">IF(AP58="","",VLOOKUP(AP58,'シフト記号表（勤務時間帯） (5)'!$C$6:$K$35,9,FALSE()))</f>
        <v/>
      </c>
      <c r="AQ59" s="234" t="str">
        <f aca="false">IF(AQ58="","",VLOOKUP(AQ58,'シフト記号表（勤務時間帯） (5)'!$C$6:$K$35,9,FALSE()))</f>
        <v/>
      </c>
      <c r="AR59" s="234" t="str">
        <f aca="false">IF(AR58="","",VLOOKUP(AR58,'シフト記号表（勤務時間帯） (5)'!$C$6:$K$35,9,FALSE()))</f>
        <v/>
      </c>
      <c r="AS59" s="234" t="str">
        <f aca="false">IF(AS58="","",VLOOKUP(AS58,'シフト記号表（勤務時間帯） (5)'!$C$6:$K$35,9,FALSE()))</f>
        <v/>
      </c>
      <c r="AT59" s="235" t="str">
        <f aca="false">IF(AT58="","",VLOOKUP(AT58,'シフト記号表（勤務時間帯） (5)'!$C$6:$K$35,9,FALSE()))</f>
        <v/>
      </c>
      <c r="AU59" s="233" t="str">
        <f aca="false">IF(AU58="","",VLOOKUP(AU58,'シフト記号表（勤務時間帯） (5)'!$C$6:$K$35,9,FALSE()))</f>
        <v/>
      </c>
      <c r="AV59" s="234" t="str">
        <f aca="false">IF(AV58="","",VLOOKUP(AV58,'シフト記号表（勤務時間帯） (5)'!$C$6:$K$35,9,FALSE()))</f>
        <v/>
      </c>
      <c r="AW59" s="234" t="str">
        <f aca="false">IF(AW58="","",VLOOKUP(AW58,'シフト記号表（勤務時間帯） (5)'!$C$6:$K$35,9,FALSE()))</f>
        <v/>
      </c>
      <c r="AX59" s="236" t="n">
        <f aca="false">IF($BB$3="４週",SUM(S59:AT59),IF($BB$3="暦月",SUM(S59:AW59),""))</f>
        <v>0</v>
      </c>
      <c r="AY59" s="236"/>
      <c r="AZ59" s="237" t="n">
        <f aca="false">IF($BB$3="４週",AX59/4,IF($BB$3="暦月",地密通所!AX59/(地密通所!$BB$8/7),""))</f>
        <v>0</v>
      </c>
      <c r="BA59" s="237"/>
      <c r="BB59" s="254"/>
      <c r="BC59" s="254"/>
      <c r="BD59" s="254"/>
      <c r="BE59" s="254"/>
      <c r="BF59" s="254"/>
    </row>
    <row r="60" customFormat="false" ht="20.25" hidden="false" customHeight="true" outlineLevel="0" collapsed="false">
      <c r="B60" s="252"/>
      <c r="C60" s="250"/>
      <c r="D60" s="250"/>
      <c r="E60" s="250"/>
      <c r="F60" s="255" t="n">
        <f aca="false">C58</f>
        <v>0</v>
      </c>
      <c r="G60" s="125"/>
      <c r="H60" s="126"/>
      <c r="I60" s="126"/>
      <c r="J60" s="126"/>
      <c r="K60" s="126"/>
      <c r="L60" s="253"/>
      <c r="M60" s="253"/>
      <c r="N60" s="253"/>
      <c r="O60" s="253"/>
      <c r="P60" s="256" t="s">
        <v>151</v>
      </c>
      <c r="Q60" s="256"/>
      <c r="R60" s="256"/>
      <c r="S60" s="96" t="str">
        <f aca="false">IF(S58="","",VLOOKUP(S58,'シフト記号表（勤務時間帯） (5)'!$C$6:$U$35,19,FALSE()))</f>
        <v/>
      </c>
      <c r="T60" s="97" t="str">
        <f aca="false">IF(T58="","",VLOOKUP(T58,'シフト記号表（勤務時間帯） (5)'!$C$6:$U$35,19,FALSE()))</f>
        <v/>
      </c>
      <c r="U60" s="97" t="str">
        <f aca="false">IF(U58="","",VLOOKUP(U58,'シフト記号表（勤務時間帯） (5)'!$C$6:$U$35,19,FALSE()))</f>
        <v/>
      </c>
      <c r="V60" s="97" t="str">
        <f aca="false">IF(V58="","",VLOOKUP(V58,'シフト記号表（勤務時間帯） (5)'!$C$6:$U$35,19,FALSE()))</f>
        <v/>
      </c>
      <c r="W60" s="97" t="str">
        <f aca="false">IF(W58="","",VLOOKUP(W58,'シフト記号表（勤務時間帯） (5)'!$C$6:$U$35,19,FALSE()))</f>
        <v/>
      </c>
      <c r="X60" s="97" t="str">
        <f aca="false">IF(X58="","",VLOOKUP(X58,'シフト記号表（勤務時間帯） (5)'!$C$6:$U$35,19,FALSE()))</f>
        <v/>
      </c>
      <c r="Y60" s="98" t="str">
        <f aca="false">IF(Y58="","",VLOOKUP(Y58,'シフト記号表（勤務時間帯） (5)'!$C$6:$U$35,19,FALSE()))</f>
        <v/>
      </c>
      <c r="Z60" s="96" t="str">
        <f aca="false">IF(Z58="","",VLOOKUP(Z58,'シフト記号表（勤務時間帯） (5)'!$C$6:$U$35,19,FALSE()))</f>
        <v/>
      </c>
      <c r="AA60" s="97" t="str">
        <f aca="false">IF(AA58="","",VLOOKUP(AA58,'シフト記号表（勤務時間帯） (5)'!$C$6:$U$35,19,FALSE()))</f>
        <v/>
      </c>
      <c r="AB60" s="97" t="str">
        <f aca="false">IF(AB58="","",VLOOKUP(AB58,'シフト記号表（勤務時間帯） (5)'!$C$6:$U$35,19,FALSE()))</f>
        <v/>
      </c>
      <c r="AC60" s="97" t="str">
        <f aca="false">IF(AC58="","",VLOOKUP(AC58,'シフト記号表（勤務時間帯） (5)'!$C$6:$U$35,19,FALSE()))</f>
        <v/>
      </c>
      <c r="AD60" s="97" t="str">
        <f aca="false">IF(AD58="","",VLOOKUP(AD58,'シフト記号表（勤務時間帯） (5)'!$C$6:$U$35,19,FALSE()))</f>
        <v/>
      </c>
      <c r="AE60" s="97" t="str">
        <f aca="false">IF(AE58="","",VLOOKUP(AE58,'シフト記号表（勤務時間帯） (5)'!$C$6:$U$35,19,FALSE()))</f>
        <v/>
      </c>
      <c r="AF60" s="98" t="str">
        <f aca="false">IF(AF58="","",VLOOKUP(AF58,'シフト記号表（勤務時間帯） (5)'!$C$6:$U$35,19,FALSE()))</f>
        <v/>
      </c>
      <c r="AG60" s="96" t="str">
        <f aca="false">IF(AG58="","",VLOOKUP(AG58,'シフト記号表（勤務時間帯） (5)'!$C$6:$U$35,19,FALSE()))</f>
        <v/>
      </c>
      <c r="AH60" s="97" t="str">
        <f aca="false">IF(AH58="","",VLOOKUP(AH58,'シフト記号表（勤務時間帯） (5)'!$C$6:$U$35,19,FALSE()))</f>
        <v/>
      </c>
      <c r="AI60" s="97" t="str">
        <f aca="false">IF(AI58="","",VLOOKUP(AI58,'シフト記号表（勤務時間帯） (5)'!$C$6:$U$35,19,FALSE()))</f>
        <v/>
      </c>
      <c r="AJ60" s="97" t="str">
        <f aca="false">IF(AJ58="","",VLOOKUP(AJ58,'シフト記号表（勤務時間帯） (5)'!$C$6:$U$35,19,FALSE()))</f>
        <v/>
      </c>
      <c r="AK60" s="97" t="str">
        <f aca="false">IF(AK58="","",VLOOKUP(AK58,'シフト記号表（勤務時間帯） (5)'!$C$6:$U$35,19,FALSE()))</f>
        <v/>
      </c>
      <c r="AL60" s="97" t="str">
        <f aca="false">IF(AL58="","",VLOOKUP(AL58,'シフト記号表（勤務時間帯） (5)'!$C$6:$U$35,19,FALSE()))</f>
        <v/>
      </c>
      <c r="AM60" s="98" t="str">
        <f aca="false">IF(AM58="","",VLOOKUP(AM58,'シフト記号表（勤務時間帯） (5)'!$C$6:$U$35,19,FALSE()))</f>
        <v/>
      </c>
      <c r="AN60" s="96" t="str">
        <f aca="false">IF(AN58="","",VLOOKUP(AN58,'シフト記号表（勤務時間帯） (5)'!$C$6:$U$35,19,FALSE()))</f>
        <v/>
      </c>
      <c r="AO60" s="97" t="str">
        <f aca="false">IF(AO58="","",VLOOKUP(AO58,'シフト記号表（勤務時間帯） (5)'!$C$6:$U$35,19,FALSE()))</f>
        <v/>
      </c>
      <c r="AP60" s="97" t="str">
        <f aca="false">IF(AP58="","",VLOOKUP(AP58,'シフト記号表（勤務時間帯） (5)'!$C$6:$U$35,19,FALSE()))</f>
        <v/>
      </c>
      <c r="AQ60" s="97" t="str">
        <f aca="false">IF(AQ58="","",VLOOKUP(AQ58,'シフト記号表（勤務時間帯） (5)'!$C$6:$U$35,19,FALSE()))</f>
        <v/>
      </c>
      <c r="AR60" s="97" t="str">
        <f aca="false">IF(AR58="","",VLOOKUP(AR58,'シフト記号表（勤務時間帯） (5)'!$C$6:$U$35,19,FALSE()))</f>
        <v/>
      </c>
      <c r="AS60" s="97" t="str">
        <f aca="false">IF(AS58="","",VLOOKUP(AS58,'シフト記号表（勤務時間帯） (5)'!$C$6:$U$35,19,FALSE()))</f>
        <v/>
      </c>
      <c r="AT60" s="98" t="str">
        <f aca="false">IF(AT58="","",VLOOKUP(AT58,'シフト記号表（勤務時間帯） (5)'!$C$6:$U$35,19,FALSE()))</f>
        <v/>
      </c>
      <c r="AU60" s="96" t="str">
        <f aca="false">IF(AU58="","",VLOOKUP(AU58,'シフト記号表（勤務時間帯） (5)'!$C$6:$U$35,19,FALSE()))</f>
        <v/>
      </c>
      <c r="AV60" s="97" t="str">
        <f aca="false">IF(AV58="","",VLOOKUP(AV58,'シフト記号表（勤務時間帯） (5)'!$C$6:$U$35,19,FALSE()))</f>
        <v/>
      </c>
      <c r="AW60" s="97" t="str">
        <f aca="false">IF(AW58="","",VLOOKUP(AW58,'シフト記号表（勤務時間帯） (5)'!$C$6:$U$35,19,FALSE()))</f>
        <v/>
      </c>
      <c r="AX60" s="240" t="n">
        <f aca="false">IF($BB$3="４週",SUM(S60:AT60),IF($BB$3="暦月",SUM(S60:AW60),""))</f>
        <v>0</v>
      </c>
      <c r="AY60" s="240"/>
      <c r="AZ60" s="241" t="n">
        <f aca="false">IF($BB$3="４週",AX60/4,IF($BB$3="暦月",地密通所!AX60/(地密通所!$BB$8/7),""))</f>
        <v>0</v>
      </c>
      <c r="BA60" s="241"/>
      <c r="BB60" s="254"/>
      <c r="BC60" s="254"/>
      <c r="BD60" s="254"/>
      <c r="BE60" s="254"/>
      <c r="BF60" s="254"/>
    </row>
    <row r="61" s="172" customFormat="true" ht="6" hidden="false" customHeight="true" outlineLevel="0" collapsed="false">
      <c r="B61" s="257"/>
      <c r="C61" s="258"/>
      <c r="D61" s="258"/>
      <c r="E61" s="258"/>
      <c r="F61" s="259"/>
      <c r="G61" s="259"/>
      <c r="H61" s="260"/>
      <c r="I61" s="260"/>
      <c r="J61" s="260"/>
      <c r="K61" s="260"/>
      <c r="L61" s="259"/>
      <c r="M61" s="259"/>
      <c r="N61" s="259"/>
      <c r="O61" s="259"/>
      <c r="P61" s="261"/>
      <c r="Q61" s="261"/>
      <c r="R61" s="261"/>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2"/>
      <c r="AY61" s="262"/>
      <c r="AZ61" s="262"/>
      <c r="BA61" s="262"/>
      <c r="BB61" s="259"/>
      <c r="BC61" s="259"/>
      <c r="BD61" s="259"/>
      <c r="BE61" s="259"/>
      <c r="BF61" s="263"/>
    </row>
    <row r="62" customFormat="false" ht="19.5" hidden="false" customHeight="true" outlineLevel="0" collapsed="false">
      <c r="B62" s="264"/>
      <c r="C62" s="265"/>
      <c r="D62" s="265"/>
      <c r="E62" s="265"/>
      <c r="F62" s="266"/>
      <c r="G62" s="267" t="s">
        <v>152</v>
      </c>
      <c r="H62" s="267"/>
      <c r="I62" s="267"/>
      <c r="J62" s="267"/>
      <c r="K62" s="267"/>
      <c r="L62" s="268"/>
      <c r="M62" s="269" t="s">
        <v>153</v>
      </c>
      <c r="N62" s="269"/>
      <c r="O62" s="269"/>
      <c r="P62" s="269"/>
      <c r="Q62" s="269"/>
      <c r="R62" s="269"/>
      <c r="S62" s="270" t="str">
        <f aca="false">IF(SUMIF($F$22:$F$60, $M62, S$22:S$60)=0,"",SUMIF($F$22:$F$60, $M62, S$22:S$60))</f>
        <v/>
      </c>
      <c r="T62" s="271" t="str">
        <f aca="false">IF(SUMIF($F$22:$F$60, $M62, T$22:T$60)=0,"",SUMIF($F$22:$F$60, $M62, T$22:T$60))</f>
        <v/>
      </c>
      <c r="U62" s="271" t="str">
        <f aca="false">IF(SUMIF($F$22:$F$60, $M62, U$22:U$60)=0,"",SUMIF($F$22:$F$60, $M62, U$22:U$60))</f>
        <v/>
      </c>
      <c r="V62" s="271" t="str">
        <f aca="false">IF(SUMIF($F$22:$F$60, $M62, V$22:V$60)=0,"",SUMIF($F$22:$F$60, $M62, V$22:V$60))</f>
        <v/>
      </c>
      <c r="W62" s="271" t="str">
        <f aca="false">IF(SUMIF($F$22:$F$60, $M62, W$22:W$60)=0,"",SUMIF($F$22:$F$60, $M62, W$22:W$60))</f>
        <v/>
      </c>
      <c r="X62" s="271" t="str">
        <f aca="false">IF(SUMIF($F$22:$F$60, $M62, X$22:X$60)=0,"",SUMIF($F$22:$F$60, $M62, X$22:X$60))</f>
        <v/>
      </c>
      <c r="Y62" s="272" t="str">
        <f aca="false">IF(SUMIF($F$22:$F$60, $M62, Y$22:Y$60)=0,"",SUMIF($F$22:$F$60, $M62, Y$22:Y$60))</f>
        <v/>
      </c>
      <c r="Z62" s="270" t="str">
        <f aca="false">IF(SUMIF($F$22:$F$60, $M62, Z$22:Z$60)=0,"",SUMIF($F$22:$F$60, $M62, Z$22:Z$60))</f>
        <v/>
      </c>
      <c r="AA62" s="271" t="str">
        <f aca="false">IF(SUMIF($F$22:$F$60, $M62, AA$22:AA$60)=0,"",SUMIF($F$22:$F$60, $M62, AA$22:AA$60))</f>
        <v/>
      </c>
      <c r="AB62" s="271" t="str">
        <f aca="false">IF(SUMIF($F$22:$F$60, $M62, AB$22:AB$60)=0,"",SUMIF($F$22:$F$60, $M62, AB$22:AB$60))</f>
        <v/>
      </c>
      <c r="AC62" s="271" t="str">
        <f aca="false">IF(SUMIF($F$22:$F$60, $M62, AC$22:AC$60)=0,"",SUMIF($F$22:$F$60, $M62, AC$22:AC$60))</f>
        <v/>
      </c>
      <c r="AD62" s="271" t="str">
        <f aca="false">IF(SUMIF($F$22:$F$60, $M62, AD$22:AD$60)=0,"",SUMIF($F$22:$F$60, $M62, AD$22:AD$60))</f>
        <v/>
      </c>
      <c r="AE62" s="271" t="str">
        <f aca="false">IF(SUMIF($F$22:$F$60, $M62, AE$22:AE$60)=0,"",SUMIF($F$22:$F$60, $M62, AE$22:AE$60))</f>
        <v/>
      </c>
      <c r="AF62" s="272" t="str">
        <f aca="false">IF(SUMIF($F$22:$F$60, $M62, AF$22:AF$60)=0,"",SUMIF($F$22:$F$60, $M62, AF$22:AF$60))</f>
        <v/>
      </c>
      <c r="AG62" s="270" t="str">
        <f aca="false">IF(SUMIF($F$22:$F$60, $M62, AG$22:AG$60)=0,"",SUMIF($F$22:$F$60, $M62, AG$22:AG$60))</f>
        <v/>
      </c>
      <c r="AH62" s="271" t="str">
        <f aca="false">IF(SUMIF($F$22:$F$60, $M62, AH$22:AH$60)=0,"",SUMIF($F$22:$F$60, $M62, AH$22:AH$60))</f>
        <v/>
      </c>
      <c r="AI62" s="271" t="str">
        <f aca="false">IF(SUMIF($F$22:$F$60, $M62, AI$22:AI$60)=0,"",SUMIF($F$22:$F$60, $M62, AI$22:AI$60))</f>
        <v/>
      </c>
      <c r="AJ62" s="271" t="str">
        <f aca="false">IF(SUMIF($F$22:$F$60, $M62, AJ$22:AJ$60)=0,"",SUMIF($F$22:$F$60, $M62, AJ$22:AJ$60))</f>
        <v/>
      </c>
      <c r="AK62" s="271" t="str">
        <f aca="false">IF(SUMIF($F$22:$F$60, $M62, AK$22:AK$60)=0,"",SUMIF($F$22:$F$60, $M62, AK$22:AK$60))</f>
        <v/>
      </c>
      <c r="AL62" s="271" t="str">
        <f aca="false">IF(SUMIF($F$22:$F$60, $M62, AL$22:AL$60)=0,"",SUMIF($F$22:$F$60, $M62, AL$22:AL$60))</f>
        <v/>
      </c>
      <c r="AM62" s="272" t="str">
        <f aca="false">IF(SUMIF($F$22:$F$60, $M62, AM$22:AM$60)=0,"",SUMIF($F$22:$F$60, $M62, AM$22:AM$60))</f>
        <v/>
      </c>
      <c r="AN62" s="270" t="str">
        <f aca="false">IF(SUMIF($F$22:$F$60, $M62, AN$22:AN$60)=0,"",SUMIF($F$22:$F$60, $M62, AN$22:AN$60))</f>
        <v/>
      </c>
      <c r="AO62" s="271" t="str">
        <f aca="false">IF(SUMIF($F$22:$F$60, $M62, AO$22:AO$60)=0,"",SUMIF($F$22:$F$60, $M62, AO$22:AO$60))</f>
        <v/>
      </c>
      <c r="AP62" s="271" t="str">
        <f aca="false">IF(SUMIF($F$22:$F$60, $M62, AP$22:AP$60)=0,"",SUMIF($F$22:$F$60, $M62, AP$22:AP$60))</f>
        <v/>
      </c>
      <c r="AQ62" s="271" t="str">
        <f aca="false">IF(SUMIF($F$22:$F$60, $M62, AQ$22:AQ$60)=0,"",SUMIF($F$22:$F$60, $M62, AQ$22:AQ$60))</f>
        <v/>
      </c>
      <c r="AR62" s="271" t="str">
        <f aca="false">IF(SUMIF($F$22:$F$60, $M62, AR$22:AR$60)=0,"",SUMIF($F$22:$F$60, $M62, AR$22:AR$60))</f>
        <v/>
      </c>
      <c r="AS62" s="271" t="str">
        <f aca="false">IF(SUMIF($F$22:$F$60, $M62, AS$22:AS$60)=0,"",SUMIF($F$22:$F$60, $M62, AS$22:AS$60))</f>
        <v/>
      </c>
      <c r="AT62" s="272" t="str">
        <f aca="false">IF(SUMIF($F$22:$F$60, $M62, AT$22:AT$60)=0,"",SUMIF($F$22:$F$60, $M62, AT$22:AT$60))</f>
        <v/>
      </c>
      <c r="AU62" s="270" t="str">
        <f aca="false">IF(SUMIF($F$22:$F$60, $M62, AU$22:AU$60)=0,"",SUMIF($F$22:$F$60, $M62, AU$22:AU$60))</f>
        <v/>
      </c>
      <c r="AV62" s="271" t="str">
        <f aca="false">IF(SUMIF($F$22:$F$60, $M62, AV$22:AV$60)=0,"",SUMIF($F$22:$F$60, $M62, AV$22:AV$60))</f>
        <v/>
      </c>
      <c r="AW62" s="271" t="str">
        <f aca="false">IF(SUMIF($F$22:$F$60, $M62, AW$22:AW$60)=0,"",SUMIF($F$22:$F$60, $M62, AW$22:AW$60))</f>
        <v/>
      </c>
      <c r="AX62" s="273" t="str">
        <f aca="false">IF(SUMIF($F$22:$F$60, $M62, AX$22:AX$60)=0,"",SUMIF($F$22:$F$60, $M62, AX$22:AX$60))</f>
        <v/>
      </c>
      <c r="AY62" s="273"/>
      <c r="AZ62" s="274" t="str">
        <f aca="false">IF(AX62="","",IF($BB$3="４週",AX62/4,IF($BB$3="暦月",AX62/($BB$8/7),"")))</f>
        <v/>
      </c>
      <c r="BA62" s="274"/>
      <c r="BB62" s="275"/>
      <c r="BC62" s="275"/>
      <c r="BD62" s="275"/>
      <c r="BE62" s="275"/>
      <c r="BF62" s="275"/>
    </row>
    <row r="63" customFormat="false" ht="20.25" hidden="false" customHeight="true" outlineLevel="0" collapsed="false">
      <c r="B63" s="276"/>
      <c r="C63" s="277"/>
      <c r="D63" s="277"/>
      <c r="E63" s="277"/>
      <c r="F63" s="278"/>
      <c r="G63" s="267"/>
      <c r="H63" s="267"/>
      <c r="I63" s="267"/>
      <c r="J63" s="267"/>
      <c r="K63" s="267"/>
      <c r="L63" s="279"/>
      <c r="M63" s="280" t="s">
        <v>154</v>
      </c>
      <c r="N63" s="280"/>
      <c r="O63" s="280"/>
      <c r="P63" s="280"/>
      <c r="Q63" s="280"/>
      <c r="R63" s="280"/>
      <c r="S63" s="270" t="str">
        <f aca="false">IF(SUMIF($F$22:$F$60, $M63, S$22:S$60)=0,"",SUMIF($F$22:$F$60, $M63, S$22:S$60))</f>
        <v/>
      </c>
      <c r="T63" s="271" t="str">
        <f aca="false">IF(SUMIF($F$22:$F$60, $M63, T$22:T$60)=0,"",SUMIF($F$22:$F$60, $M63, T$22:T$60))</f>
        <v/>
      </c>
      <c r="U63" s="271" t="str">
        <f aca="false">IF(SUMIF($F$22:$F$60, $M63, U$22:U$60)=0,"",SUMIF($F$22:$F$60, $M63, U$22:U$60))</f>
        <v/>
      </c>
      <c r="V63" s="271" t="str">
        <f aca="false">IF(SUMIF($F$22:$F$60, $M63, V$22:V$60)=0,"",SUMIF($F$22:$F$60, $M63, V$22:V$60))</f>
        <v/>
      </c>
      <c r="W63" s="271" t="str">
        <f aca="false">IF(SUMIF($F$22:$F$60, $M63, W$22:W$60)=0,"",SUMIF($F$22:$F$60, $M63, W$22:W$60))</f>
        <v/>
      </c>
      <c r="X63" s="271" t="str">
        <f aca="false">IF(SUMIF($F$22:$F$60, $M63, X$22:X$60)=0,"",SUMIF($F$22:$F$60, $M63, X$22:X$60))</f>
        <v/>
      </c>
      <c r="Y63" s="272" t="str">
        <f aca="false">IF(SUMIF($F$22:$F$60, $M63, Y$22:Y$60)=0,"",SUMIF($F$22:$F$60, $M63, Y$22:Y$60))</f>
        <v/>
      </c>
      <c r="Z63" s="270" t="str">
        <f aca="false">IF(SUMIF($F$22:$F$60, $M63, Z$22:Z$60)=0,"",SUMIF($F$22:$F$60, $M63, Z$22:Z$60))</f>
        <v/>
      </c>
      <c r="AA63" s="271" t="str">
        <f aca="false">IF(SUMIF($F$22:$F$60, $M63, AA$22:AA$60)=0,"",SUMIF($F$22:$F$60, $M63, AA$22:AA$60))</f>
        <v/>
      </c>
      <c r="AB63" s="271" t="str">
        <f aca="false">IF(SUMIF($F$22:$F$60, $M63, AB$22:AB$60)=0,"",SUMIF($F$22:$F$60, $M63, AB$22:AB$60))</f>
        <v/>
      </c>
      <c r="AC63" s="271" t="str">
        <f aca="false">IF(SUMIF($F$22:$F$60, $M63, AC$22:AC$60)=0,"",SUMIF($F$22:$F$60, $M63, AC$22:AC$60))</f>
        <v/>
      </c>
      <c r="AD63" s="271" t="str">
        <f aca="false">IF(SUMIF($F$22:$F$60, $M63, AD$22:AD$60)=0,"",SUMIF($F$22:$F$60, $M63, AD$22:AD$60))</f>
        <v/>
      </c>
      <c r="AE63" s="271" t="str">
        <f aca="false">IF(SUMIF($F$22:$F$60, $M63, AE$22:AE$60)=0,"",SUMIF($F$22:$F$60, $M63, AE$22:AE$60))</f>
        <v/>
      </c>
      <c r="AF63" s="272" t="str">
        <f aca="false">IF(SUMIF($F$22:$F$60, $M63, AF$22:AF$60)=0,"",SUMIF($F$22:$F$60, $M63, AF$22:AF$60))</f>
        <v/>
      </c>
      <c r="AG63" s="270" t="str">
        <f aca="false">IF(SUMIF($F$22:$F$60, $M63, AG$22:AG$60)=0,"",SUMIF($F$22:$F$60, $M63, AG$22:AG$60))</f>
        <v/>
      </c>
      <c r="AH63" s="271" t="str">
        <f aca="false">IF(SUMIF($F$22:$F$60, $M63, AH$22:AH$60)=0,"",SUMIF($F$22:$F$60, $M63, AH$22:AH$60))</f>
        <v/>
      </c>
      <c r="AI63" s="271" t="str">
        <f aca="false">IF(SUMIF($F$22:$F$60, $M63, AI$22:AI$60)=0,"",SUMIF($F$22:$F$60, $M63, AI$22:AI$60))</f>
        <v/>
      </c>
      <c r="AJ63" s="271" t="str">
        <f aca="false">IF(SUMIF($F$22:$F$60, $M63, AJ$22:AJ$60)=0,"",SUMIF($F$22:$F$60, $M63, AJ$22:AJ$60))</f>
        <v/>
      </c>
      <c r="AK63" s="271" t="str">
        <f aca="false">IF(SUMIF($F$22:$F$60, $M63, AK$22:AK$60)=0,"",SUMIF($F$22:$F$60, $M63, AK$22:AK$60))</f>
        <v/>
      </c>
      <c r="AL63" s="271" t="str">
        <f aca="false">IF(SUMIF($F$22:$F$60, $M63, AL$22:AL$60)=0,"",SUMIF($F$22:$F$60, $M63, AL$22:AL$60))</f>
        <v/>
      </c>
      <c r="AM63" s="272" t="str">
        <f aca="false">IF(SUMIF($F$22:$F$60, $M63, AM$22:AM$60)=0,"",SUMIF($F$22:$F$60, $M63, AM$22:AM$60))</f>
        <v/>
      </c>
      <c r="AN63" s="270" t="str">
        <f aca="false">IF(SUMIF($F$22:$F$60, $M63, AN$22:AN$60)=0,"",SUMIF($F$22:$F$60, $M63, AN$22:AN$60))</f>
        <v/>
      </c>
      <c r="AO63" s="271" t="str">
        <f aca="false">IF(SUMIF($F$22:$F$60, $M63, AO$22:AO$60)=0,"",SUMIF($F$22:$F$60, $M63, AO$22:AO$60))</f>
        <v/>
      </c>
      <c r="AP63" s="271" t="str">
        <f aca="false">IF(SUMIF($F$22:$F$60, $M63, AP$22:AP$60)=0,"",SUMIF($F$22:$F$60, $M63, AP$22:AP$60))</f>
        <v/>
      </c>
      <c r="AQ63" s="271" t="str">
        <f aca="false">IF(SUMIF($F$22:$F$60, $M63, AQ$22:AQ$60)=0,"",SUMIF($F$22:$F$60, $M63, AQ$22:AQ$60))</f>
        <v/>
      </c>
      <c r="AR63" s="271" t="str">
        <f aca="false">IF(SUMIF($F$22:$F$60, $M63, AR$22:AR$60)=0,"",SUMIF($F$22:$F$60, $M63, AR$22:AR$60))</f>
        <v/>
      </c>
      <c r="AS63" s="271" t="str">
        <f aca="false">IF(SUMIF($F$22:$F$60, $M63, AS$22:AS$60)=0,"",SUMIF($F$22:$F$60, $M63, AS$22:AS$60))</f>
        <v/>
      </c>
      <c r="AT63" s="272" t="str">
        <f aca="false">IF(SUMIF($F$22:$F$60, $M63, AT$22:AT$60)=0,"",SUMIF($F$22:$F$60, $M63, AT$22:AT$60))</f>
        <v/>
      </c>
      <c r="AU63" s="270" t="str">
        <f aca="false">IF(SUMIF($F$22:$F$60, $M63, AU$22:AU$60)=0,"",SUMIF($F$22:$F$60, $M63, AU$22:AU$60))</f>
        <v/>
      </c>
      <c r="AV63" s="271" t="str">
        <f aca="false">IF(SUMIF($F$22:$F$60, $M63, AV$22:AV$60)=0,"",SUMIF($F$22:$F$60, $M63, AV$22:AV$60))</f>
        <v/>
      </c>
      <c r="AW63" s="271" t="str">
        <f aca="false">IF(SUMIF($F$22:$F$60, $M63, AW$22:AW$60)=0,"",SUMIF($F$22:$F$60, $M63, AW$22:AW$60))</f>
        <v/>
      </c>
      <c r="AX63" s="273" t="str">
        <f aca="false">IF(SUMIF($F$22:$F$60, $M63, AX$22:AX$60)=0,"",SUMIF($F$22:$F$60, $M63, AX$22:AX$60))</f>
        <v/>
      </c>
      <c r="AY63" s="273"/>
      <c r="AZ63" s="274" t="str">
        <f aca="false">IF(AX63="","",IF($BB$3="４週",AX63/4,IF($BB$3="暦月",AX63/($BB$8/7),"")))</f>
        <v/>
      </c>
      <c r="BA63" s="274"/>
      <c r="BB63" s="275"/>
      <c r="BC63" s="275"/>
      <c r="BD63" s="275"/>
      <c r="BE63" s="275"/>
      <c r="BF63" s="275"/>
    </row>
    <row r="64" customFormat="false" ht="20.25" hidden="false" customHeight="true" outlineLevel="0" collapsed="false">
      <c r="B64" s="281"/>
      <c r="C64" s="282"/>
      <c r="D64" s="282"/>
      <c r="E64" s="282"/>
      <c r="F64" s="278"/>
      <c r="G64" s="267"/>
      <c r="H64" s="267"/>
      <c r="I64" s="267"/>
      <c r="J64" s="267"/>
      <c r="K64" s="267"/>
      <c r="L64" s="279"/>
      <c r="M64" s="280" t="s">
        <v>155</v>
      </c>
      <c r="N64" s="280"/>
      <c r="O64" s="280"/>
      <c r="P64" s="280"/>
      <c r="Q64" s="280"/>
      <c r="R64" s="280"/>
      <c r="S64" s="270" t="str">
        <f aca="false">IF(SUMIF($F$22:$F$60, $M64, S$22:S$60)=0,"",SUMIF($F$22:$F$60, $M64, S$22:S$60))</f>
        <v/>
      </c>
      <c r="T64" s="271" t="str">
        <f aca="false">IF(SUMIF($F$22:$F$60, $M64, T$22:T$60)=0,"",SUMIF($F$22:$F$60, $M64, T$22:T$60))</f>
        <v/>
      </c>
      <c r="U64" s="271" t="str">
        <f aca="false">IF(SUMIF($F$22:$F$60, $M64, U$22:U$60)=0,"",SUMIF($F$22:$F$60, $M64, U$22:U$60))</f>
        <v/>
      </c>
      <c r="V64" s="271" t="str">
        <f aca="false">IF(SUMIF($F$22:$F$60, $M64, V$22:V$60)=0,"",SUMIF($F$22:$F$60, $M64, V$22:V$60))</f>
        <v/>
      </c>
      <c r="W64" s="271" t="str">
        <f aca="false">IF(SUMIF($F$22:$F$60, $M64, W$22:W$60)=0,"",SUMIF($F$22:$F$60, $M64, W$22:W$60))</f>
        <v/>
      </c>
      <c r="X64" s="271" t="str">
        <f aca="false">IF(SUMIF($F$22:$F$60, $M64, X$22:X$60)=0,"",SUMIF($F$22:$F$60, $M64, X$22:X$60))</f>
        <v/>
      </c>
      <c r="Y64" s="272" t="str">
        <f aca="false">IF(SUMIF($F$22:$F$60, $M64, Y$22:Y$60)=0,"",SUMIF($F$22:$F$60, $M64, Y$22:Y$60))</f>
        <v/>
      </c>
      <c r="Z64" s="270" t="str">
        <f aca="false">IF(SUMIF($F$22:$F$60, $M64, Z$22:Z$60)=0,"",SUMIF($F$22:$F$60, $M64, Z$22:Z$60))</f>
        <v/>
      </c>
      <c r="AA64" s="271" t="str">
        <f aca="false">IF(SUMIF($F$22:$F$60, $M64, AA$22:AA$60)=0,"",SUMIF($F$22:$F$60, $M64, AA$22:AA$60))</f>
        <v/>
      </c>
      <c r="AB64" s="271" t="str">
        <f aca="false">IF(SUMIF($F$22:$F$60, $M64, AB$22:AB$60)=0,"",SUMIF($F$22:$F$60, $M64, AB$22:AB$60))</f>
        <v/>
      </c>
      <c r="AC64" s="271" t="str">
        <f aca="false">IF(SUMIF($F$22:$F$60, $M64, AC$22:AC$60)=0,"",SUMIF($F$22:$F$60, $M64, AC$22:AC$60))</f>
        <v/>
      </c>
      <c r="AD64" s="271" t="str">
        <f aca="false">IF(SUMIF($F$22:$F$60, $M64, AD$22:AD$60)=0,"",SUMIF($F$22:$F$60, $M64, AD$22:AD$60))</f>
        <v/>
      </c>
      <c r="AE64" s="271" t="str">
        <f aca="false">IF(SUMIF($F$22:$F$60, $M64, AE$22:AE$60)=0,"",SUMIF($F$22:$F$60, $M64, AE$22:AE$60))</f>
        <v/>
      </c>
      <c r="AF64" s="272" t="str">
        <f aca="false">IF(SUMIF($F$22:$F$60, $M64, AF$22:AF$60)=0,"",SUMIF($F$22:$F$60, $M64, AF$22:AF$60))</f>
        <v/>
      </c>
      <c r="AG64" s="270" t="str">
        <f aca="false">IF(SUMIF($F$22:$F$60, $M64, AG$22:AG$60)=0,"",SUMIF($F$22:$F$60, $M64, AG$22:AG$60))</f>
        <v/>
      </c>
      <c r="AH64" s="271" t="str">
        <f aca="false">IF(SUMIF($F$22:$F$60, $M64, AH$22:AH$60)=0,"",SUMIF($F$22:$F$60, $M64, AH$22:AH$60))</f>
        <v/>
      </c>
      <c r="AI64" s="271" t="str">
        <f aca="false">IF(SUMIF($F$22:$F$60, $M64, AI$22:AI$60)=0,"",SUMIF($F$22:$F$60, $M64, AI$22:AI$60))</f>
        <v/>
      </c>
      <c r="AJ64" s="271" t="str">
        <f aca="false">IF(SUMIF($F$22:$F$60, $M64, AJ$22:AJ$60)=0,"",SUMIF($F$22:$F$60, $M64, AJ$22:AJ$60))</f>
        <v/>
      </c>
      <c r="AK64" s="271" t="str">
        <f aca="false">IF(SUMIF($F$22:$F$60, $M64, AK$22:AK$60)=0,"",SUMIF($F$22:$F$60, $M64, AK$22:AK$60))</f>
        <v/>
      </c>
      <c r="AL64" s="271" t="str">
        <f aca="false">IF(SUMIF($F$22:$F$60, $M64, AL$22:AL$60)=0,"",SUMIF($F$22:$F$60, $M64, AL$22:AL$60))</f>
        <v/>
      </c>
      <c r="AM64" s="272" t="str">
        <f aca="false">IF(SUMIF($F$22:$F$60, $M64, AM$22:AM$60)=0,"",SUMIF($F$22:$F$60, $M64, AM$22:AM$60))</f>
        <v/>
      </c>
      <c r="AN64" s="270" t="str">
        <f aca="false">IF(SUMIF($F$22:$F$60, $M64, AN$22:AN$60)=0,"",SUMIF($F$22:$F$60, $M64, AN$22:AN$60))</f>
        <v/>
      </c>
      <c r="AO64" s="271" t="str">
        <f aca="false">IF(SUMIF($F$22:$F$60, $M64, AO$22:AO$60)=0,"",SUMIF($F$22:$F$60, $M64, AO$22:AO$60))</f>
        <v/>
      </c>
      <c r="AP64" s="271" t="str">
        <f aca="false">IF(SUMIF($F$22:$F$60, $M64, AP$22:AP$60)=0,"",SUMIF($F$22:$F$60, $M64, AP$22:AP$60))</f>
        <v/>
      </c>
      <c r="AQ64" s="271" t="str">
        <f aca="false">IF(SUMIF($F$22:$F$60, $M64, AQ$22:AQ$60)=0,"",SUMIF($F$22:$F$60, $M64, AQ$22:AQ$60))</f>
        <v/>
      </c>
      <c r="AR64" s="271" t="str">
        <f aca="false">IF(SUMIF($F$22:$F$60, $M64, AR$22:AR$60)=0,"",SUMIF($F$22:$F$60, $M64, AR$22:AR$60))</f>
        <v/>
      </c>
      <c r="AS64" s="271" t="str">
        <f aca="false">IF(SUMIF($F$22:$F$60, $M64, AS$22:AS$60)=0,"",SUMIF($F$22:$F$60, $M64, AS$22:AS$60))</f>
        <v/>
      </c>
      <c r="AT64" s="272" t="str">
        <f aca="false">IF(SUMIF($F$22:$F$60, $M64, AT$22:AT$60)=0,"",SUMIF($F$22:$F$60, $M64, AT$22:AT$60))</f>
        <v/>
      </c>
      <c r="AU64" s="270" t="str">
        <f aca="false">IF(SUMIF($F$22:$F$60, $M64, AU$22:AU$60)=0,"",SUMIF($F$22:$F$60, $M64, AU$22:AU$60))</f>
        <v/>
      </c>
      <c r="AV64" s="271" t="str">
        <f aca="false">IF(SUMIF($F$22:$F$60, $M64, AV$22:AV$60)=0,"",SUMIF($F$22:$F$60, $M64, AV$22:AV$60))</f>
        <v/>
      </c>
      <c r="AW64" s="271" t="str">
        <f aca="false">IF(SUMIF($F$22:$F$60, $M64, AW$22:AW$60)=0,"",SUMIF($F$22:$F$60, $M64, AW$22:AW$60))</f>
        <v/>
      </c>
      <c r="AX64" s="273" t="str">
        <f aca="false">IF(SUMIF($F$22:$F$60, $M64, AX$22:AX$60)=0,"",SUMIF($F$22:$F$60, $M64, AX$22:AX$60))</f>
        <v/>
      </c>
      <c r="AY64" s="273"/>
      <c r="AZ64" s="274" t="str">
        <f aca="false">IF(AX64="","",IF($BB$3="４週",AX64/4,IF($BB$3="暦月",AX64/($BB$8/7),"")))</f>
        <v/>
      </c>
      <c r="BA64" s="274"/>
      <c r="BB64" s="275"/>
      <c r="BC64" s="275"/>
      <c r="BD64" s="275"/>
      <c r="BE64" s="275"/>
      <c r="BF64" s="275"/>
    </row>
    <row r="65" customFormat="false" ht="20.25" hidden="false" customHeight="true" outlineLevel="0" collapsed="false">
      <c r="B65" s="283"/>
      <c r="C65" s="284"/>
      <c r="D65" s="284"/>
      <c r="E65" s="284"/>
      <c r="F65" s="284"/>
      <c r="G65" s="285" t="s">
        <v>156</v>
      </c>
      <c r="H65" s="285"/>
      <c r="I65" s="285"/>
      <c r="J65" s="285"/>
      <c r="K65" s="285"/>
      <c r="L65" s="285"/>
      <c r="M65" s="285"/>
      <c r="N65" s="285"/>
      <c r="O65" s="285"/>
      <c r="P65" s="285"/>
      <c r="Q65" s="285"/>
      <c r="R65" s="285"/>
      <c r="S65" s="286"/>
      <c r="T65" s="287"/>
      <c r="U65" s="287"/>
      <c r="V65" s="287"/>
      <c r="W65" s="287"/>
      <c r="X65" s="287"/>
      <c r="Y65" s="288"/>
      <c r="Z65" s="286"/>
      <c r="AA65" s="287"/>
      <c r="AB65" s="287"/>
      <c r="AC65" s="287"/>
      <c r="AD65" s="287"/>
      <c r="AE65" s="287"/>
      <c r="AF65" s="288"/>
      <c r="AG65" s="286"/>
      <c r="AH65" s="287"/>
      <c r="AI65" s="287"/>
      <c r="AJ65" s="287"/>
      <c r="AK65" s="287"/>
      <c r="AL65" s="287"/>
      <c r="AM65" s="288"/>
      <c r="AN65" s="286"/>
      <c r="AO65" s="287"/>
      <c r="AP65" s="287"/>
      <c r="AQ65" s="287"/>
      <c r="AR65" s="287"/>
      <c r="AS65" s="287"/>
      <c r="AT65" s="288"/>
      <c r="AU65" s="286"/>
      <c r="AV65" s="287"/>
      <c r="AW65" s="288"/>
      <c r="AX65" s="289"/>
      <c r="AY65" s="289"/>
      <c r="AZ65" s="289"/>
      <c r="BA65" s="289"/>
      <c r="BB65" s="275"/>
      <c r="BC65" s="275"/>
      <c r="BD65" s="275"/>
      <c r="BE65" s="275"/>
      <c r="BF65" s="275"/>
    </row>
    <row r="66" customFormat="false" ht="20.25" hidden="false" customHeight="true" outlineLevel="0" collapsed="false">
      <c r="B66" s="283"/>
      <c r="C66" s="284"/>
      <c r="D66" s="284"/>
      <c r="E66" s="284"/>
      <c r="F66" s="284"/>
      <c r="G66" s="285" t="s">
        <v>157</v>
      </c>
      <c r="H66" s="285"/>
      <c r="I66" s="285"/>
      <c r="J66" s="285"/>
      <c r="K66" s="285"/>
      <c r="L66" s="285"/>
      <c r="M66" s="285"/>
      <c r="N66" s="285"/>
      <c r="O66" s="285"/>
      <c r="P66" s="285"/>
      <c r="Q66" s="285"/>
      <c r="R66" s="285"/>
      <c r="S66" s="286"/>
      <c r="T66" s="287"/>
      <c r="U66" s="287"/>
      <c r="V66" s="287"/>
      <c r="W66" s="287"/>
      <c r="X66" s="287"/>
      <c r="Y66" s="288"/>
      <c r="Z66" s="286"/>
      <c r="AA66" s="287"/>
      <c r="AB66" s="287"/>
      <c r="AC66" s="287"/>
      <c r="AD66" s="287"/>
      <c r="AE66" s="287"/>
      <c r="AF66" s="288"/>
      <c r="AG66" s="286"/>
      <c r="AH66" s="287"/>
      <c r="AI66" s="287"/>
      <c r="AJ66" s="287"/>
      <c r="AK66" s="287"/>
      <c r="AL66" s="287"/>
      <c r="AM66" s="288"/>
      <c r="AN66" s="286"/>
      <c r="AO66" s="287"/>
      <c r="AP66" s="287"/>
      <c r="AQ66" s="287"/>
      <c r="AR66" s="287"/>
      <c r="AS66" s="287"/>
      <c r="AT66" s="288"/>
      <c r="AU66" s="286"/>
      <c r="AV66" s="287"/>
      <c r="AW66" s="288"/>
      <c r="AX66" s="289"/>
      <c r="AY66" s="289"/>
      <c r="AZ66" s="289"/>
      <c r="BA66" s="289"/>
      <c r="BB66" s="275"/>
      <c r="BC66" s="275"/>
      <c r="BD66" s="275"/>
      <c r="BE66" s="275"/>
      <c r="BF66" s="275"/>
    </row>
    <row r="67" customFormat="false" ht="20.25" hidden="false" customHeight="true" outlineLevel="0" collapsed="false">
      <c r="B67" s="290"/>
      <c r="C67" s="291"/>
      <c r="D67" s="291"/>
      <c r="E67" s="291"/>
      <c r="F67" s="291"/>
      <c r="G67" s="512" t="s">
        <v>367</v>
      </c>
      <c r="H67" s="512"/>
      <c r="I67" s="512"/>
      <c r="J67" s="512"/>
      <c r="K67" s="512"/>
      <c r="L67" s="512"/>
      <c r="M67" s="512"/>
      <c r="N67" s="512"/>
      <c r="O67" s="512"/>
      <c r="P67" s="512"/>
      <c r="Q67" s="512"/>
      <c r="R67" s="512"/>
      <c r="S67" s="502" t="str">
        <f aca="false">IF(S66&lt;&gt;"",IF(S65&gt;15,((S65-15)/5+1)*S66,S66),"")</f>
        <v/>
      </c>
      <c r="T67" s="504" t="str">
        <f aca="false">IF(T66&lt;&gt;"",IF(T65&gt;15,((T65-15)/5+1)*T66,T66),"")</f>
        <v/>
      </c>
      <c r="U67" s="504" t="str">
        <f aca="false">IF(U66&lt;&gt;"",IF(U65&gt;15,((U65-15)/5+1)*U66,U66),"")</f>
        <v/>
      </c>
      <c r="V67" s="504" t="str">
        <f aca="false">IF(V66&lt;&gt;"",IF(V65&gt;15,((V65-15)/5+1)*V66,V66),"")</f>
        <v/>
      </c>
      <c r="W67" s="504" t="str">
        <f aca="false">IF(W66&lt;&gt;"",IF(W65&gt;15,((W65-15)/5+1)*W66,W66),"")</f>
        <v/>
      </c>
      <c r="X67" s="504" t="str">
        <f aca="false">IF(X66&lt;&gt;"",IF(X65&gt;15,((X65-15)/5+1)*X66,X66),"")</f>
        <v/>
      </c>
      <c r="Y67" s="418" t="str">
        <f aca="false">IF(Y66&lt;&gt;"",IF(Y65&gt;15,((Y65-15)/5+1)*Y66,Y66),"")</f>
        <v/>
      </c>
      <c r="Z67" s="502" t="str">
        <f aca="false">IF(Z66&lt;&gt;"",IF(Z65&gt;15,((Z65-15)/5+1)*Z66,Z66),"")</f>
        <v/>
      </c>
      <c r="AA67" s="504" t="str">
        <f aca="false">IF(AA66&lt;&gt;"",IF(AA65&gt;15,((AA65-15)/5+1)*AA66,AA66),"")</f>
        <v/>
      </c>
      <c r="AB67" s="504" t="str">
        <f aca="false">IF(AB66&lt;&gt;"",IF(AB65&gt;15,((AB65-15)/5+1)*AB66,AB66),"")</f>
        <v/>
      </c>
      <c r="AC67" s="504" t="str">
        <f aca="false">IF(AC66&lt;&gt;"",IF(AC65&gt;15,((AC65-15)/5+1)*AC66,AC66),"")</f>
        <v/>
      </c>
      <c r="AD67" s="504" t="str">
        <f aca="false">IF(AD66&lt;&gt;"",IF(AD65&gt;15,((AD65-15)/5+1)*AD66,AD66),"")</f>
        <v/>
      </c>
      <c r="AE67" s="504" t="str">
        <f aca="false">IF(AE66&lt;&gt;"",IF(AE65&gt;15,((AE65-15)/5+1)*AE66,AE66),"")</f>
        <v/>
      </c>
      <c r="AF67" s="418" t="str">
        <f aca="false">IF(AF66&lt;&gt;"",IF(AF65&gt;15,((AF65-15)/5+1)*AF66,AF66),"")</f>
        <v/>
      </c>
      <c r="AG67" s="502" t="str">
        <f aca="false">IF(AG66&lt;&gt;"",IF(AG65&gt;15,((AG65-15)/5+1)*AG66,AG66),"")</f>
        <v/>
      </c>
      <c r="AH67" s="504" t="str">
        <f aca="false">IF(AH66&lt;&gt;"",IF(AH65&gt;15,((AH65-15)/5+1)*AH66,AH66),"")</f>
        <v/>
      </c>
      <c r="AI67" s="504" t="str">
        <f aca="false">IF(AI66&lt;&gt;"",IF(AI65&gt;15,((AI65-15)/5+1)*AI66,AI66),"")</f>
        <v/>
      </c>
      <c r="AJ67" s="504" t="str">
        <f aca="false">IF(AJ66&lt;&gt;"",IF(AJ65&gt;15,((AJ65-15)/5+1)*AJ66,AJ66),"")</f>
        <v/>
      </c>
      <c r="AK67" s="504" t="str">
        <f aca="false">IF(AK66&lt;&gt;"",IF(AK65&gt;15,((AK65-15)/5+1)*AK66,AK66),"")</f>
        <v/>
      </c>
      <c r="AL67" s="504" t="str">
        <f aca="false">IF(AL66&lt;&gt;"",IF(AL65&gt;15,((AL65-15)/5+1)*AL66,AL66),"")</f>
        <v/>
      </c>
      <c r="AM67" s="418" t="str">
        <f aca="false">IF(AM66&lt;&gt;"",IF(AM65&gt;15,((AM65-15)/5+1)*AM66,AM66),"")</f>
        <v/>
      </c>
      <c r="AN67" s="502" t="str">
        <f aca="false">IF(AN66&lt;&gt;"",IF(AN65&gt;15,((AN65-15)/5+1)*AN66,AN66),"")</f>
        <v/>
      </c>
      <c r="AO67" s="504" t="str">
        <f aca="false">IF(AO66&lt;&gt;"",IF(AO65&gt;15,((AO65-15)/5+1)*AO66,AO66),"")</f>
        <v/>
      </c>
      <c r="AP67" s="504" t="str">
        <f aca="false">IF(AP66&lt;&gt;"",IF(AP65&gt;15,((AP65-15)/5+1)*AP66,AP66),"")</f>
        <v/>
      </c>
      <c r="AQ67" s="504" t="str">
        <f aca="false">IF(AQ66&lt;&gt;"",IF(AQ65&gt;15,((AQ65-15)/5+1)*AQ66,AQ66),"")</f>
        <v/>
      </c>
      <c r="AR67" s="504" t="str">
        <f aca="false">IF(AR66&lt;&gt;"",IF(AR65&gt;15,((AR65-15)/5+1)*AR66,AR66),"")</f>
        <v/>
      </c>
      <c r="AS67" s="504" t="str">
        <f aca="false">IF(AS66&lt;&gt;"",IF(AS65&gt;15,((AS65-15)/5+1)*AS66,AS66),"")</f>
        <v/>
      </c>
      <c r="AT67" s="418" t="str">
        <f aca="false">IF(AT66&lt;&gt;"",IF(AT65&gt;15,((AT65-15)/5+1)*AT66,AT66),"")</f>
        <v/>
      </c>
      <c r="AU67" s="300" t="str">
        <f aca="false">IF(AU66&lt;&gt;"",IF(AU65&gt;15,((AU65-15)/5+1)*AU66,AU66),"")</f>
        <v/>
      </c>
      <c r="AV67" s="301" t="str">
        <f aca="false">IF(AV66&lt;&gt;"",IF(AV65&gt;15,((AV65-15)/5+1)*AV66,AV66),"")</f>
        <v/>
      </c>
      <c r="AW67" s="302" t="str">
        <f aca="false">IF(AW66&lt;&gt;"",IF(AW65&gt;15,((AW65-15)/5+1)*AW66,AW66),"")</f>
        <v/>
      </c>
      <c r="AX67" s="289"/>
      <c r="AY67" s="289"/>
      <c r="AZ67" s="289"/>
      <c r="BA67" s="289"/>
      <c r="BB67" s="275"/>
      <c r="BC67" s="275"/>
      <c r="BD67" s="275"/>
      <c r="BE67" s="275"/>
      <c r="BF67" s="275"/>
    </row>
    <row r="68" customFormat="false" ht="18.75" hidden="false" customHeight="true" outlineLevel="0" collapsed="false">
      <c r="B68" s="293" t="s">
        <v>368</v>
      </c>
      <c r="C68" s="293"/>
      <c r="D68" s="293"/>
      <c r="E68" s="293"/>
      <c r="F68" s="293"/>
      <c r="G68" s="293"/>
      <c r="H68" s="293"/>
      <c r="I68" s="293"/>
      <c r="J68" s="293"/>
      <c r="K68" s="293"/>
      <c r="L68" s="294" t="s">
        <v>153</v>
      </c>
      <c r="M68" s="294"/>
      <c r="N68" s="294"/>
      <c r="O68" s="294"/>
      <c r="P68" s="294"/>
      <c r="Q68" s="294"/>
      <c r="R68" s="294"/>
      <c r="S68" s="295" t="str">
        <f aca="false">IF($L68="","",IF(COUNTIFS($F$22:$F$60,$L68,S$22:S$60,"&gt;0")=0,"",COUNTIFS($F$22:$F$60,$L68,S$22:S$60,"&gt;0")))</f>
        <v/>
      </c>
      <c r="T68" s="296" t="str">
        <f aca="false">IF($L68="","",IF(COUNTIFS($F$22:$F$60,$L68,T$22:T$60,"&gt;0")=0,"",COUNTIFS($F$22:$F$60,$L68,T$22:T$60,"&gt;0")))</f>
        <v/>
      </c>
      <c r="U68" s="296" t="str">
        <f aca="false">IF($L68="","",IF(COUNTIFS($F$22:$F$60,$L68,U$22:U$60,"&gt;0")=0,"",COUNTIFS($F$22:$F$60,$L68,U$22:U$60,"&gt;0")))</f>
        <v/>
      </c>
      <c r="V68" s="296" t="str">
        <f aca="false">IF($L68="","",IF(COUNTIFS($F$22:$F$60,$L68,V$22:V$60,"&gt;0")=0,"",COUNTIFS($F$22:$F$60,$L68,V$22:V$60,"&gt;0")))</f>
        <v/>
      </c>
      <c r="W68" s="296" t="str">
        <f aca="false">IF($L68="","",IF(COUNTIFS($F$22:$F$60,$L68,W$22:W$60,"&gt;0")=0,"",COUNTIFS($F$22:$F$60,$L68,W$22:W$60,"&gt;0")))</f>
        <v/>
      </c>
      <c r="X68" s="296" t="str">
        <f aca="false">IF($L68="","",IF(COUNTIFS($F$22:$F$60,$L68,X$22:X$60,"&gt;0")=0,"",COUNTIFS($F$22:$F$60,$L68,X$22:X$60,"&gt;0")))</f>
        <v/>
      </c>
      <c r="Y68" s="297" t="str">
        <f aca="false">IF($L68="","",IF(COUNTIFS($F$22:$F$60,$L68,Y$22:Y$60,"&gt;0")=0,"",COUNTIFS($F$22:$F$60,$L68,Y$22:Y$60,"&gt;0")))</f>
        <v/>
      </c>
      <c r="Z68" s="298" t="str">
        <f aca="false">IF($L68="","",IF(COUNTIFS($F$22:$F$60,$L68,Z$22:Z$60,"&gt;0")=0,"",COUNTIFS($F$22:$F$60,$L68,Z$22:Z$60,"&gt;0")))</f>
        <v/>
      </c>
      <c r="AA68" s="296" t="str">
        <f aca="false">IF($L68="","",IF(COUNTIFS($F$22:$F$60,$L68,AA$22:AA$60,"&gt;0")=0,"",COUNTIFS($F$22:$F$60,$L68,AA$22:AA$60,"&gt;0")))</f>
        <v/>
      </c>
      <c r="AB68" s="296" t="str">
        <f aca="false">IF($L68="","",IF(COUNTIFS($F$22:$F$60,$L68,AB$22:AB$60,"&gt;0")=0,"",COUNTIFS($F$22:$F$60,$L68,AB$22:AB$60,"&gt;0")))</f>
        <v/>
      </c>
      <c r="AC68" s="296" t="str">
        <f aca="false">IF($L68="","",IF(COUNTIFS($F$22:$F$60,$L68,AC$22:AC$60,"&gt;0")=0,"",COUNTIFS($F$22:$F$60,$L68,AC$22:AC$60,"&gt;0")))</f>
        <v/>
      </c>
      <c r="AD68" s="296" t="str">
        <f aca="false">IF($L68="","",IF(COUNTIFS($F$22:$F$60,$L68,AD$22:AD$60,"&gt;0")=0,"",COUNTIFS($F$22:$F$60,$L68,AD$22:AD$60,"&gt;0")))</f>
        <v/>
      </c>
      <c r="AE68" s="296" t="str">
        <f aca="false">IF($L68="","",IF(COUNTIFS($F$22:$F$60,$L68,AE$22:AE$60,"&gt;0")=0,"",COUNTIFS($F$22:$F$60,$L68,AE$22:AE$60,"&gt;0")))</f>
        <v/>
      </c>
      <c r="AF68" s="297" t="str">
        <f aca="false">IF($L68="","",IF(COUNTIFS($F$22:$F$60,$L68,AF$22:AF$60,"&gt;0")=0,"",COUNTIFS($F$22:$F$60,$L68,AF$22:AF$60,"&gt;0")))</f>
        <v/>
      </c>
      <c r="AG68" s="296" t="str">
        <f aca="false">IF($L68="","",IF(COUNTIFS($F$22:$F$60,$L68,AG$22:AG$60,"&gt;0")=0,"",COUNTIFS($F$22:$F$60,$L68,AG$22:AG$60,"&gt;0")))</f>
        <v/>
      </c>
      <c r="AH68" s="296" t="str">
        <f aca="false">IF($L68="","",IF(COUNTIFS($F$22:$F$60,$L68,AH$22:AH$60,"&gt;0")=0,"",COUNTIFS($F$22:$F$60,$L68,AH$22:AH$60,"&gt;0")))</f>
        <v/>
      </c>
      <c r="AI68" s="296" t="str">
        <f aca="false">IF($L68="","",IF(COUNTIFS($F$22:$F$60,$L68,AI$22:AI$60,"&gt;0")=0,"",COUNTIFS($F$22:$F$60,$L68,AI$22:AI$60,"&gt;0")))</f>
        <v/>
      </c>
      <c r="AJ68" s="296" t="str">
        <f aca="false">IF($L68="","",IF(COUNTIFS($F$22:$F$60,$L68,AJ$22:AJ$60,"&gt;0")=0,"",COUNTIFS($F$22:$F$60,$L68,AJ$22:AJ$60,"&gt;0")))</f>
        <v/>
      </c>
      <c r="AK68" s="296" t="str">
        <f aca="false">IF($L68="","",IF(COUNTIFS($F$22:$F$60,$L68,AK$22:AK$60,"&gt;0")=0,"",COUNTIFS($F$22:$F$60,$L68,AK$22:AK$60,"&gt;0")))</f>
        <v/>
      </c>
      <c r="AL68" s="296" t="str">
        <f aca="false">IF($L68="","",IF(COUNTIFS($F$22:$F$60,$L68,AL$22:AL$60,"&gt;0")=0,"",COUNTIFS($F$22:$F$60,$L68,AL$22:AL$60,"&gt;0")))</f>
        <v/>
      </c>
      <c r="AM68" s="297" t="str">
        <f aca="false">IF($L68="","",IF(COUNTIFS($F$22:$F$60,$L68,AM$22:AM$60,"&gt;0")=0,"",COUNTIFS($F$22:$F$60,$L68,AM$22:AM$60,"&gt;0")))</f>
        <v/>
      </c>
      <c r="AN68" s="296" t="str">
        <f aca="false">IF($L68="","",IF(COUNTIFS($F$22:$F$60,$L68,AN$22:AN$60,"&gt;0")=0,"",COUNTIFS($F$22:$F$60,$L68,AN$22:AN$60,"&gt;0")))</f>
        <v/>
      </c>
      <c r="AO68" s="296" t="str">
        <f aca="false">IF($L68="","",IF(COUNTIFS($F$22:$F$60,$L68,AO$22:AO$60,"&gt;0")=0,"",COUNTIFS($F$22:$F$60,$L68,AO$22:AO$60,"&gt;0")))</f>
        <v/>
      </c>
      <c r="AP68" s="296" t="str">
        <f aca="false">IF($L68="","",IF(COUNTIFS($F$22:$F$60,$L68,AP$22:AP$60,"&gt;0")=0,"",COUNTIFS($F$22:$F$60,$L68,AP$22:AP$60,"&gt;0")))</f>
        <v/>
      </c>
      <c r="AQ68" s="296" t="str">
        <f aca="false">IF($L68="","",IF(COUNTIFS($F$22:$F$60,$L68,AQ$22:AQ$60,"&gt;0")=0,"",COUNTIFS($F$22:$F$60,$L68,AQ$22:AQ$60,"&gt;0")))</f>
        <v/>
      </c>
      <c r="AR68" s="296" t="str">
        <f aca="false">IF($L68="","",IF(COUNTIFS($F$22:$F$60,$L68,AR$22:AR$60,"&gt;0")=0,"",COUNTIFS($F$22:$F$60,$L68,AR$22:AR$60,"&gt;0")))</f>
        <v/>
      </c>
      <c r="AS68" s="296" t="str">
        <f aca="false">IF($L68="","",IF(COUNTIFS($F$22:$F$60,$L68,AS$22:AS$60,"&gt;0")=0,"",COUNTIFS($F$22:$F$60,$L68,AS$22:AS$60,"&gt;0")))</f>
        <v/>
      </c>
      <c r="AT68" s="297" t="str">
        <f aca="false">IF($L68="","",IF(COUNTIFS($F$22:$F$60,$L68,AT$22:AT$60,"&gt;0")=0,"",COUNTIFS($F$22:$F$60,$L68,AT$22:AT$60,"&gt;0")))</f>
        <v/>
      </c>
      <c r="AU68" s="296" t="str">
        <f aca="false">IF($L68="","",IF(COUNTIFS($F$22:$F$60,$L68,AU$22:AU$60,"&gt;0")=0,"",COUNTIFS($F$22:$F$60,$L68,AU$22:AU$60,"&gt;0")))</f>
        <v/>
      </c>
      <c r="AV68" s="296" t="str">
        <f aca="false">IF($L68="","",IF(COUNTIFS($F$22:$F$60,$L68,AV$22:AV$60,"&gt;0")=0,"",COUNTIFS($F$22:$F$60,$L68,AV$22:AV$60,"&gt;0")))</f>
        <v/>
      </c>
      <c r="AW68" s="297" t="str">
        <f aca="false">IF($L68="","",IF(COUNTIFS($F$22:$F$60,$L68,AW$22:AW$60,"&gt;0")=0,"",COUNTIFS($F$22:$F$60,$L68,AW$22:AW$60,"&gt;0")))</f>
        <v/>
      </c>
      <c r="AX68" s="289"/>
      <c r="AY68" s="289"/>
      <c r="AZ68" s="289"/>
      <c r="BA68" s="289"/>
      <c r="BB68" s="275"/>
      <c r="BC68" s="275"/>
      <c r="BD68" s="275"/>
      <c r="BE68" s="275"/>
      <c r="BF68" s="275"/>
    </row>
    <row r="69" customFormat="false" ht="18.75" hidden="false" customHeight="true" outlineLevel="0" collapsed="false">
      <c r="B69" s="293"/>
      <c r="C69" s="293"/>
      <c r="D69" s="293"/>
      <c r="E69" s="293"/>
      <c r="F69" s="293"/>
      <c r="G69" s="293"/>
      <c r="H69" s="293"/>
      <c r="I69" s="293"/>
      <c r="J69" s="293"/>
      <c r="K69" s="293"/>
      <c r="L69" s="299" t="s">
        <v>154</v>
      </c>
      <c r="M69" s="299"/>
      <c r="N69" s="299"/>
      <c r="O69" s="299"/>
      <c r="P69" s="299"/>
      <c r="Q69" s="299"/>
      <c r="R69" s="299"/>
      <c r="S69" s="300" t="str">
        <f aca="false">IF($L69="","",IF(COUNTIFS($F$22:$F$60,$L69,S$22:S$60,"&gt;0")=0,"",COUNTIFS($F$22:$F$60,$L69,S$22:S$60,"&gt;0")))</f>
        <v/>
      </c>
      <c r="T69" s="301" t="str">
        <f aca="false">IF($L69="","",IF(COUNTIFS($F$22:$F$60,$L69,T$22:T$60,"&gt;0")=0,"",COUNTIFS($F$22:$F$60,$L69,T$22:T$60,"&gt;0")))</f>
        <v/>
      </c>
      <c r="U69" s="301" t="str">
        <f aca="false">IF($L69="","",IF(COUNTIFS($F$22:$F$60,$L69,U$22:U$60,"&gt;0")=0,"",COUNTIFS($F$22:$F$60,$L69,U$22:U$60,"&gt;0")))</f>
        <v/>
      </c>
      <c r="V69" s="301" t="str">
        <f aca="false">IF($L69="","",IF(COUNTIFS($F$22:$F$60,$L69,V$22:V$60,"&gt;0")=0,"",COUNTIFS($F$22:$F$60,$L69,V$22:V$60,"&gt;0")))</f>
        <v/>
      </c>
      <c r="W69" s="301" t="str">
        <f aca="false">IF($L69="","",IF(COUNTIFS($F$22:$F$60,$L69,W$22:W$60,"&gt;0")=0,"",COUNTIFS($F$22:$F$60,$L69,W$22:W$60,"&gt;0")))</f>
        <v/>
      </c>
      <c r="X69" s="301" t="str">
        <f aca="false">IF($L69="","",IF(COUNTIFS($F$22:$F$60,$L69,X$22:X$60,"&gt;0")=0,"",COUNTIFS($F$22:$F$60,$L69,X$22:X$60,"&gt;0")))</f>
        <v/>
      </c>
      <c r="Y69" s="302" t="str">
        <f aca="false">IF($L69="","",IF(COUNTIFS($F$22:$F$60,$L69,Y$22:Y$60,"&gt;0")=0,"",COUNTIFS($F$22:$F$60,$L69,Y$22:Y$60,"&gt;0")))</f>
        <v/>
      </c>
      <c r="Z69" s="303" t="str">
        <f aca="false">IF($L69="","",IF(COUNTIFS($F$22:$F$60,$L69,Z$22:Z$60,"&gt;0")=0,"",COUNTIFS($F$22:$F$60,$L69,Z$22:Z$60,"&gt;0")))</f>
        <v/>
      </c>
      <c r="AA69" s="301" t="str">
        <f aca="false">IF($L69="","",IF(COUNTIFS($F$22:$F$60,$L69,AA$22:AA$60,"&gt;0")=0,"",COUNTIFS($F$22:$F$60,$L69,AA$22:AA$60,"&gt;0")))</f>
        <v/>
      </c>
      <c r="AB69" s="301" t="str">
        <f aca="false">IF($L69="","",IF(COUNTIFS($F$22:$F$60,$L69,AB$22:AB$60,"&gt;0")=0,"",COUNTIFS($F$22:$F$60,$L69,AB$22:AB$60,"&gt;0")))</f>
        <v/>
      </c>
      <c r="AC69" s="301" t="str">
        <f aca="false">IF($L69="","",IF(COUNTIFS($F$22:$F$60,$L69,AC$22:AC$60,"&gt;0")=0,"",COUNTIFS($F$22:$F$60,$L69,AC$22:AC$60,"&gt;0")))</f>
        <v/>
      </c>
      <c r="AD69" s="301" t="str">
        <f aca="false">IF($L69="","",IF(COUNTIFS($F$22:$F$60,$L69,AD$22:AD$60,"&gt;0")=0,"",COUNTIFS($F$22:$F$60,$L69,AD$22:AD$60,"&gt;0")))</f>
        <v/>
      </c>
      <c r="AE69" s="301" t="str">
        <f aca="false">IF($L69="","",IF(COUNTIFS($F$22:$F$60,$L69,AE$22:AE$60,"&gt;0")=0,"",COUNTIFS($F$22:$F$60,$L69,AE$22:AE$60,"&gt;0")))</f>
        <v/>
      </c>
      <c r="AF69" s="302" t="str">
        <f aca="false">IF($L69="","",IF(COUNTIFS($F$22:$F$60,$L69,AF$22:AF$60,"&gt;0")=0,"",COUNTIFS($F$22:$F$60,$L69,AF$22:AF$60,"&gt;0")))</f>
        <v/>
      </c>
      <c r="AG69" s="301" t="str">
        <f aca="false">IF($L69="","",IF(COUNTIFS($F$22:$F$60,$L69,AG$22:AG$60,"&gt;0")=0,"",COUNTIFS($F$22:$F$60,$L69,AG$22:AG$60,"&gt;0")))</f>
        <v/>
      </c>
      <c r="AH69" s="301" t="str">
        <f aca="false">IF($L69="","",IF(COUNTIFS($F$22:$F$60,$L69,AH$22:AH$60,"&gt;0")=0,"",COUNTIFS($F$22:$F$60,$L69,AH$22:AH$60,"&gt;0")))</f>
        <v/>
      </c>
      <c r="AI69" s="301" t="str">
        <f aca="false">IF($L69="","",IF(COUNTIFS($F$22:$F$60,$L69,AI$22:AI$60,"&gt;0")=0,"",COUNTIFS($F$22:$F$60,$L69,AI$22:AI$60,"&gt;0")))</f>
        <v/>
      </c>
      <c r="AJ69" s="301" t="str">
        <f aca="false">IF($L69="","",IF(COUNTIFS($F$22:$F$60,$L69,AJ$22:AJ$60,"&gt;0")=0,"",COUNTIFS($F$22:$F$60,$L69,AJ$22:AJ$60,"&gt;0")))</f>
        <v/>
      </c>
      <c r="AK69" s="301" t="str">
        <f aca="false">IF($L69="","",IF(COUNTIFS($F$22:$F$60,$L69,AK$22:AK$60,"&gt;0")=0,"",COUNTIFS($F$22:$F$60,$L69,AK$22:AK$60,"&gt;0")))</f>
        <v/>
      </c>
      <c r="AL69" s="301" t="str">
        <f aca="false">IF($L69="","",IF(COUNTIFS($F$22:$F$60,$L69,AL$22:AL$60,"&gt;0")=0,"",COUNTIFS($F$22:$F$60,$L69,AL$22:AL$60,"&gt;0")))</f>
        <v/>
      </c>
      <c r="AM69" s="302" t="str">
        <f aca="false">IF($L69="","",IF(COUNTIFS($F$22:$F$60,$L69,AM$22:AM$60,"&gt;0")=0,"",COUNTIFS($F$22:$F$60,$L69,AM$22:AM$60,"&gt;0")))</f>
        <v/>
      </c>
      <c r="AN69" s="301" t="str">
        <f aca="false">IF($L69="","",IF(COUNTIFS($F$22:$F$60,$L69,AN$22:AN$60,"&gt;0")=0,"",COUNTIFS($F$22:$F$60,$L69,AN$22:AN$60,"&gt;0")))</f>
        <v/>
      </c>
      <c r="AO69" s="301" t="str">
        <f aca="false">IF($L69="","",IF(COUNTIFS($F$22:$F$60,$L69,AO$22:AO$60,"&gt;0")=0,"",COUNTIFS($F$22:$F$60,$L69,AO$22:AO$60,"&gt;0")))</f>
        <v/>
      </c>
      <c r="AP69" s="301" t="str">
        <f aca="false">IF($L69="","",IF(COUNTIFS($F$22:$F$60,$L69,AP$22:AP$60,"&gt;0")=0,"",COUNTIFS($F$22:$F$60,$L69,AP$22:AP$60,"&gt;0")))</f>
        <v/>
      </c>
      <c r="AQ69" s="301" t="str">
        <f aca="false">IF($L69="","",IF(COUNTIFS($F$22:$F$60,$L69,AQ$22:AQ$60,"&gt;0")=0,"",COUNTIFS($F$22:$F$60,$L69,AQ$22:AQ$60,"&gt;0")))</f>
        <v/>
      </c>
      <c r="AR69" s="301" t="str">
        <f aca="false">IF($L69="","",IF(COUNTIFS($F$22:$F$60,$L69,AR$22:AR$60,"&gt;0")=0,"",COUNTIFS($F$22:$F$60,$L69,AR$22:AR$60,"&gt;0")))</f>
        <v/>
      </c>
      <c r="AS69" s="301" t="str">
        <f aca="false">IF($L69="","",IF(COUNTIFS($F$22:$F$60,$L69,AS$22:AS$60,"&gt;0")=0,"",COUNTIFS($F$22:$F$60,$L69,AS$22:AS$60,"&gt;0")))</f>
        <v/>
      </c>
      <c r="AT69" s="302" t="str">
        <f aca="false">IF($L69="","",IF(COUNTIFS($F$22:$F$60,$L69,AT$22:AT$60,"&gt;0")=0,"",COUNTIFS($F$22:$F$60,$L69,AT$22:AT$60,"&gt;0")))</f>
        <v/>
      </c>
      <c r="AU69" s="301" t="str">
        <f aca="false">IF($L69="","",IF(COUNTIFS($F$22:$F$60,$L69,AU$22:AU$60,"&gt;0")=0,"",COUNTIFS($F$22:$F$60,$L69,AU$22:AU$60,"&gt;0")))</f>
        <v/>
      </c>
      <c r="AV69" s="301" t="str">
        <f aca="false">IF($L69="","",IF(COUNTIFS($F$22:$F$60,$L69,AV$22:AV$60,"&gt;0")=0,"",COUNTIFS($F$22:$F$60,$L69,AV$22:AV$60,"&gt;0")))</f>
        <v/>
      </c>
      <c r="AW69" s="302" t="str">
        <f aca="false">IF($L69="","",IF(COUNTIFS($F$22:$F$60,$L69,AW$22:AW$60,"&gt;0")=0,"",COUNTIFS($F$22:$F$60,$L69,AW$22:AW$60,"&gt;0")))</f>
        <v/>
      </c>
      <c r="AX69" s="289"/>
      <c r="AY69" s="289"/>
      <c r="AZ69" s="289"/>
      <c r="BA69" s="289"/>
      <c r="BB69" s="275"/>
      <c r="BC69" s="275"/>
      <c r="BD69" s="275"/>
      <c r="BE69" s="275"/>
      <c r="BF69" s="275"/>
    </row>
    <row r="70" customFormat="false" ht="18.75" hidden="false" customHeight="true" outlineLevel="0" collapsed="false">
      <c r="B70" s="293"/>
      <c r="C70" s="293"/>
      <c r="D70" s="293"/>
      <c r="E70" s="293"/>
      <c r="F70" s="293"/>
      <c r="G70" s="293"/>
      <c r="H70" s="293"/>
      <c r="I70" s="293"/>
      <c r="J70" s="293"/>
      <c r="K70" s="293"/>
      <c r="L70" s="299" t="s">
        <v>155</v>
      </c>
      <c r="M70" s="299"/>
      <c r="N70" s="299"/>
      <c r="O70" s="299"/>
      <c r="P70" s="299"/>
      <c r="Q70" s="299"/>
      <c r="R70" s="299"/>
      <c r="S70" s="300" t="str">
        <f aca="false">IF($L70="","",IF(COUNTIFS($F$22:$F$60,$L70,S$22:S$60,"&gt;0")=0,"",COUNTIFS($F$22:$F$60,$L70,S$22:S$60,"&gt;0")))</f>
        <v/>
      </c>
      <c r="T70" s="301" t="str">
        <f aca="false">IF($L70="","",IF(COUNTIFS($F$22:$F$60,$L70,T$22:T$60,"&gt;0")=0,"",COUNTIFS($F$22:$F$60,$L70,T$22:T$60,"&gt;0")))</f>
        <v/>
      </c>
      <c r="U70" s="301" t="str">
        <f aca="false">IF($L70="","",IF(COUNTIFS($F$22:$F$60,$L70,U$22:U$60,"&gt;0")=0,"",COUNTIFS($F$22:$F$60,$L70,U$22:U$60,"&gt;0")))</f>
        <v/>
      </c>
      <c r="V70" s="301" t="str">
        <f aca="false">IF($L70="","",IF(COUNTIFS($F$22:$F$60,$L70,V$22:V$60,"&gt;0")=0,"",COUNTIFS($F$22:$F$60,$L70,V$22:V$60,"&gt;0")))</f>
        <v/>
      </c>
      <c r="W70" s="301" t="str">
        <f aca="false">IF($L70="","",IF(COUNTIFS($F$22:$F$60,$L70,W$22:W$60,"&gt;0")=0,"",COUNTIFS($F$22:$F$60,$L70,W$22:W$60,"&gt;0")))</f>
        <v/>
      </c>
      <c r="X70" s="301" t="str">
        <f aca="false">IF($L70="","",IF(COUNTIFS($F$22:$F$60,$L70,X$22:X$60,"&gt;0")=0,"",COUNTIFS($F$22:$F$60,$L70,X$22:X$60,"&gt;0")))</f>
        <v/>
      </c>
      <c r="Y70" s="302" t="str">
        <f aca="false">IF($L70="","",IF(COUNTIFS($F$22:$F$60,$L70,Y$22:Y$60,"&gt;0")=0,"",COUNTIFS($F$22:$F$60,$L70,Y$22:Y$60,"&gt;0")))</f>
        <v/>
      </c>
      <c r="Z70" s="303" t="str">
        <f aca="false">IF($L70="","",IF(COUNTIFS($F$22:$F$60,$L70,Z$22:Z$60,"&gt;0")=0,"",COUNTIFS($F$22:$F$60,$L70,Z$22:Z$60,"&gt;0")))</f>
        <v/>
      </c>
      <c r="AA70" s="301" t="str">
        <f aca="false">IF($L70="","",IF(COUNTIFS($F$22:$F$60,$L70,AA$22:AA$60,"&gt;0")=0,"",COUNTIFS($F$22:$F$60,$L70,AA$22:AA$60,"&gt;0")))</f>
        <v/>
      </c>
      <c r="AB70" s="301" t="str">
        <f aca="false">IF($L70="","",IF(COUNTIFS($F$22:$F$60,$L70,AB$22:AB$60,"&gt;0")=0,"",COUNTIFS($F$22:$F$60,$L70,AB$22:AB$60,"&gt;0")))</f>
        <v/>
      </c>
      <c r="AC70" s="301" t="str">
        <f aca="false">IF($L70="","",IF(COUNTIFS($F$22:$F$60,$L70,AC$22:AC$60,"&gt;0")=0,"",COUNTIFS($F$22:$F$60,$L70,AC$22:AC$60,"&gt;0")))</f>
        <v/>
      </c>
      <c r="AD70" s="301" t="str">
        <f aca="false">IF($L70="","",IF(COUNTIFS($F$22:$F$60,$L70,AD$22:AD$60,"&gt;0")=0,"",COUNTIFS($F$22:$F$60,$L70,AD$22:AD$60,"&gt;0")))</f>
        <v/>
      </c>
      <c r="AE70" s="301" t="str">
        <f aca="false">IF($L70="","",IF(COUNTIFS($F$22:$F$60,$L70,AE$22:AE$60,"&gt;0")=0,"",COUNTIFS($F$22:$F$60,$L70,AE$22:AE$60,"&gt;0")))</f>
        <v/>
      </c>
      <c r="AF70" s="302" t="str">
        <f aca="false">IF($L70="","",IF(COUNTIFS($F$22:$F$60,$L70,AF$22:AF$60,"&gt;0")=0,"",COUNTIFS($F$22:$F$60,$L70,AF$22:AF$60,"&gt;0")))</f>
        <v/>
      </c>
      <c r="AG70" s="301" t="str">
        <f aca="false">IF($L70="","",IF(COUNTIFS($F$22:$F$60,$L70,AG$22:AG$60,"&gt;0")=0,"",COUNTIFS($F$22:$F$60,$L70,AG$22:AG$60,"&gt;0")))</f>
        <v/>
      </c>
      <c r="AH70" s="301" t="str">
        <f aca="false">IF($L70="","",IF(COUNTIFS($F$22:$F$60,$L70,AH$22:AH$60,"&gt;0")=0,"",COUNTIFS($F$22:$F$60,$L70,AH$22:AH$60,"&gt;0")))</f>
        <v/>
      </c>
      <c r="AI70" s="301" t="str">
        <f aca="false">IF($L70="","",IF(COUNTIFS($F$22:$F$60,$L70,AI$22:AI$60,"&gt;0")=0,"",COUNTIFS($F$22:$F$60,$L70,AI$22:AI$60,"&gt;0")))</f>
        <v/>
      </c>
      <c r="AJ70" s="301" t="str">
        <f aca="false">IF($L70="","",IF(COUNTIFS($F$22:$F$60,$L70,AJ$22:AJ$60,"&gt;0")=0,"",COUNTIFS($F$22:$F$60,$L70,AJ$22:AJ$60,"&gt;0")))</f>
        <v/>
      </c>
      <c r="AK70" s="301" t="str">
        <f aca="false">IF($L70="","",IF(COUNTIFS($F$22:$F$60,$L70,AK$22:AK$60,"&gt;0")=0,"",COUNTIFS($F$22:$F$60,$L70,AK$22:AK$60,"&gt;0")))</f>
        <v/>
      </c>
      <c r="AL70" s="301" t="str">
        <f aca="false">IF($L70="","",IF(COUNTIFS($F$22:$F$60,$L70,AL$22:AL$60,"&gt;0")=0,"",COUNTIFS($F$22:$F$60,$L70,AL$22:AL$60,"&gt;0")))</f>
        <v/>
      </c>
      <c r="AM70" s="302" t="str">
        <f aca="false">IF($L70="","",IF(COUNTIFS($F$22:$F$60,$L70,AM$22:AM$60,"&gt;0")=0,"",COUNTIFS($F$22:$F$60,$L70,AM$22:AM$60,"&gt;0")))</f>
        <v/>
      </c>
      <c r="AN70" s="301" t="str">
        <f aca="false">IF($L70="","",IF(COUNTIFS($F$22:$F$60,$L70,AN$22:AN$60,"&gt;0")=0,"",COUNTIFS($F$22:$F$60,$L70,AN$22:AN$60,"&gt;0")))</f>
        <v/>
      </c>
      <c r="AO70" s="301" t="str">
        <f aca="false">IF($L70="","",IF(COUNTIFS($F$22:$F$60,$L70,AO$22:AO$60,"&gt;0")=0,"",COUNTIFS($F$22:$F$60,$L70,AO$22:AO$60,"&gt;0")))</f>
        <v/>
      </c>
      <c r="AP70" s="301" t="str">
        <f aca="false">IF($L70="","",IF(COUNTIFS($F$22:$F$60,$L70,AP$22:AP$60,"&gt;0")=0,"",COUNTIFS($F$22:$F$60,$L70,AP$22:AP$60,"&gt;0")))</f>
        <v/>
      </c>
      <c r="AQ70" s="301" t="str">
        <f aca="false">IF($L70="","",IF(COUNTIFS($F$22:$F$60,$L70,AQ$22:AQ$60,"&gt;0")=0,"",COUNTIFS($F$22:$F$60,$L70,AQ$22:AQ$60,"&gt;0")))</f>
        <v/>
      </c>
      <c r="AR70" s="301" t="str">
        <f aca="false">IF($L70="","",IF(COUNTIFS($F$22:$F$60,$L70,AR$22:AR$60,"&gt;0")=0,"",COUNTIFS($F$22:$F$60,$L70,AR$22:AR$60,"&gt;0")))</f>
        <v/>
      </c>
      <c r="AS70" s="301" t="str">
        <f aca="false">IF($L70="","",IF(COUNTIFS($F$22:$F$60,$L70,AS$22:AS$60,"&gt;0")=0,"",COUNTIFS($F$22:$F$60,$L70,AS$22:AS$60,"&gt;0")))</f>
        <v/>
      </c>
      <c r="AT70" s="302" t="str">
        <f aca="false">IF($L70="","",IF(COUNTIFS($F$22:$F$60,$L70,AT$22:AT$60,"&gt;0")=0,"",COUNTIFS($F$22:$F$60,$L70,AT$22:AT$60,"&gt;0")))</f>
        <v/>
      </c>
      <c r="AU70" s="301" t="str">
        <f aca="false">IF($L70="","",IF(COUNTIFS($F$22:$F$60,$L70,AU$22:AU$60,"&gt;0")=0,"",COUNTIFS($F$22:$F$60,$L70,AU$22:AU$60,"&gt;0")))</f>
        <v/>
      </c>
      <c r="AV70" s="301" t="str">
        <f aca="false">IF($L70="","",IF(COUNTIFS($F$22:$F$60,$L70,AV$22:AV$60,"&gt;0")=0,"",COUNTIFS($F$22:$F$60,$L70,AV$22:AV$60,"&gt;0")))</f>
        <v/>
      </c>
      <c r="AW70" s="302" t="str">
        <f aca="false">IF($L70="","",IF(COUNTIFS($F$22:$F$60,$L70,AW$22:AW$60,"&gt;0")=0,"",COUNTIFS($F$22:$F$60,$L70,AW$22:AW$60,"&gt;0")))</f>
        <v/>
      </c>
      <c r="AX70" s="289"/>
      <c r="AY70" s="289"/>
      <c r="AZ70" s="289"/>
      <c r="BA70" s="289"/>
      <c r="BB70" s="275"/>
      <c r="BC70" s="275"/>
      <c r="BD70" s="275"/>
      <c r="BE70" s="275"/>
      <c r="BF70" s="275"/>
    </row>
    <row r="71" customFormat="false" ht="18.75" hidden="false" customHeight="true" outlineLevel="0" collapsed="false">
      <c r="B71" s="293"/>
      <c r="C71" s="293"/>
      <c r="D71" s="293"/>
      <c r="E71" s="293"/>
      <c r="F71" s="293"/>
      <c r="G71" s="293"/>
      <c r="H71" s="293"/>
      <c r="I71" s="293"/>
      <c r="J71" s="293"/>
      <c r="K71" s="293"/>
      <c r="L71" s="299" t="s">
        <v>159</v>
      </c>
      <c r="M71" s="299"/>
      <c r="N71" s="299"/>
      <c r="O71" s="299"/>
      <c r="P71" s="299"/>
      <c r="Q71" s="299"/>
      <c r="R71" s="299"/>
      <c r="S71" s="300" t="str">
        <f aca="false">IF($L71="","",IF(COUNTIFS($F$22:$F$60,$L71,S$22:S$60,"&gt;0")=0,"",COUNTIFS($F$22:$F$60,$L71,S$22:S$60,"&gt;0")))</f>
        <v/>
      </c>
      <c r="T71" s="301" t="str">
        <f aca="false">IF($L71="","",IF(COUNTIFS($F$22:$F$60,$L71,T$22:T$60,"&gt;0")=0,"",COUNTIFS($F$22:$F$60,$L71,T$22:T$60,"&gt;0")))</f>
        <v/>
      </c>
      <c r="U71" s="301" t="str">
        <f aca="false">IF($L71="","",IF(COUNTIFS($F$22:$F$60,$L71,U$22:U$60,"&gt;0")=0,"",COUNTIFS($F$22:$F$60,$L71,U$22:U$60,"&gt;0")))</f>
        <v/>
      </c>
      <c r="V71" s="301" t="str">
        <f aca="false">IF($L71="","",IF(COUNTIFS($F$22:$F$60,$L71,V$22:V$60,"&gt;0")=0,"",COUNTIFS($F$22:$F$60,$L71,V$22:V$60,"&gt;0")))</f>
        <v/>
      </c>
      <c r="W71" s="301" t="str">
        <f aca="false">IF($L71="","",IF(COUNTIFS($F$22:$F$60,$L71,W$22:W$60,"&gt;0")=0,"",COUNTIFS($F$22:$F$60,$L71,W$22:W$60,"&gt;0")))</f>
        <v/>
      </c>
      <c r="X71" s="301" t="str">
        <f aca="false">IF($L71="","",IF(COUNTIFS($F$22:$F$60,$L71,X$22:X$60,"&gt;0")=0,"",COUNTIFS($F$22:$F$60,$L71,X$22:X$60,"&gt;0")))</f>
        <v/>
      </c>
      <c r="Y71" s="302" t="str">
        <f aca="false">IF($L71="","",IF(COUNTIFS($F$22:$F$60,$L71,Y$22:Y$60,"&gt;0")=0,"",COUNTIFS($F$22:$F$60,$L71,Y$22:Y$60,"&gt;0")))</f>
        <v/>
      </c>
      <c r="Z71" s="303" t="str">
        <f aca="false">IF($L71="","",IF(COUNTIFS($F$22:$F$60,$L71,Z$22:Z$60,"&gt;0")=0,"",COUNTIFS($F$22:$F$60,$L71,Z$22:Z$60,"&gt;0")))</f>
        <v/>
      </c>
      <c r="AA71" s="301" t="str">
        <f aca="false">IF($L71="","",IF(COUNTIFS($F$22:$F$60,$L71,AA$22:AA$60,"&gt;0")=0,"",COUNTIFS($F$22:$F$60,$L71,AA$22:AA$60,"&gt;0")))</f>
        <v/>
      </c>
      <c r="AB71" s="301" t="str">
        <f aca="false">IF($L71="","",IF(COUNTIFS($F$22:$F$60,$L71,AB$22:AB$60,"&gt;0")=0,"",COUNTIFS($F$22:$F$60,$L71,AB$22:AB$60,"&gt;0")))</f>
        <v/>
      </c>
      <c r="AC71" s="301" t="str">
        <f aca="false">IF($L71="","",IF(COUNTIFS($F$22:$F$60,$L71,AC$22:AC$60,"&gt;0")=0,"",COUNTIFS($F$22:$F$60,$L71,AC$22:AC$60,"&gt;0")))</f>
        <v/>
      </c>
      <c r="AD71" s="301" t="str">
        <f aca="false">IF($L71="","",IF(COUNTIFS($F$22:$F$60,$L71,AD$22:AD$60,"&gt;0")=0,"",COUNTIFS($F$22:$F$60,$L71,AD$22:AD$60,"&gt;0")))</f>
        <v/>
      </c>
      <c r="AE71" s="301" t="str">
        <f aca="false">IF($L71="","",IF(COUNTIFS($F$22:$F$60,$L71,AE$22:AE$60,"&gt;0")=0,"",COUNTIFS($F$22:$F$60,$L71,AE$22:AE$60,"&gt;0")))</f>
        <v/>
      </c>
      <c r="AF71" s="302" t="str">
        <f aca="false">IF($L71="","",IF(COUNTIFS($F$22:$F$60,$L71,AF$22:AF$60,"&gt;0")=0,"",COUNTIFS($F$22:$F$60,$L71,AF$22:AF$60,"&gt;0")))</f>
        <v/>
      </c>
      <c r="AG71" s="301" t="str">
        <f aca="false">IF($L71="","",IF(COUNTIFS($F$22:$F$60,$L71,AG$22:AG$60,"&gt;0")=0,"",COUNTIFS($F$22:$F$60,$L71,AG$22:AG$60,"&gt;0")))</f>
        <v/>
      </c>
      <c r="AH71" s="301" t="str">
        <f aca="false">IF($L71="","",IF(COUNTIFS($F$22:$F$60,$L71,AH$22:AH$60,"&gt;0")=0,"",COUNTIFS($F$22:$F$60,$L71,AH$22:AH$60,"&gt;0")))</f>
        <v/>
      </c>
      <c r="AI71" s="301" t="str">
        <f aca="false">IF($L71="","",IF(COUNTIFS($F$22:$F$60,$L71,AI$22:AI$60,"&gt;0")=0,"",COUNTIFS($F$22:$F$60,$L71,AI$22:AI$60,"&gt;0")))</f>
        <v/>
      </c>
      <c r="AJ71" s="301" t="str">
        <f aca="false">IF($L71="","",IF(COUNTIFS($F$22:$F$60,$L71,AJ$22:AJ$60,"&gt;0")=0,"",COUNTIFS($F$22:$F$60,$L71,AJ$22:AJ$60,"&gt;0")))</f>
        <v/>
      </c>
      <c r="AK71" s="301" t="str">
        <f aca="false">IF($L71="","",IF(COUNTIFS($F$22:$F$60,$L71,AK$22:AK$60,"&gt;0")=0,"",COUNTIFS($F$22:$F$60,$L71,AK$22:AK$60,"&gt;0")))</f>
        <v/>
      </c>
      <c r="AL71" s="301" t="str">
        <f aca="false">IF($L71="","",IF(COUNTIFS($F$22:$F$60,$L71,AL$22:AL$60,"&gt;0")=0,"",COUNTIFS($F$22:$F$60,$L71,AL$22:AL$60,"&gt;0")))</f>
        <v/>
      </c>
      <c r="AM71" s="302" t="str">
        <f aca="false">IF($L71="","",IF(COUNTIFS($F$22:$F$60,$L71,AM$22:AM$60,"&gt;0")=0,"",COUNTIFS($F$22:$F$60,$L71,AM$22:AM$60,"&gt;0")))</f>
        <v/>
      </c>
      <c r="AN71" s="301" t="str">
        <f aca="false">IF($L71="","",IF(COUNTIFS($F$22:$F$60,$L71,AN$22:AN$60,"&gt;0")=0,"",COUNTIFS($F$22:$F$60,$L71,AN$22:AN$60,"&gt;0")))</f>
        <v/>
      </c>
      <c r="AO71" s="301" t="str">
        <f aca="false">IF($L71="","",IF(COUNTIFS($F$22:$F$60,$L71,AO$22:AO$60,"&gt;0")=0,"",COUNTIFS($F$22:$F$60,$L71,AO$22:AO$60,"&gt;0")))</f>
        <v/>
      </c>
      <c r="AP71" s="301" t="str">
        <f aca="false">IF($L71="","",IF(COUNTIFS($F$22:$F$60,$L71,AP$22:AP$60,"&gt;0")=0,"",COUNTIFS($F$22:$F$60,$L71,AP$22:AP$60,"&gt;0")))</f>
        <v/>
      </c>
      <c r="AQ71" s="301" t="str">
        <f aca="false">IF($L71="","",IF(COUNTIFS($F$22:$F$60,$L71,AQ$22:AQ$60,"&gt;0")=0,"",COUNTIFS($F$22:$F$60,$L71,AQ$22:AQ$60,"&gt;0")))</f>
        <v/>
      </c>
      <c r="AR71" s="301" t="str">
        <f aca="false">IF($L71="","",IF(COUNTIFS($F$22:$F$60,$L71,AR$22:AR$60,"&gt;0")=0,"",COUNTIFS($F$22:$F$60,$L71,AR$22:AR$60,"&gt;0")))</f>
        <v/>
      </c>
      <c r="AS71" s="301" t="str">
        <f aca="false">IF($L71="","",IF(COUNTIFS($F$22:$F$60,$L71,AS$22:AS$60,"&gt;0")=0,"",COUNTIFS($F$22:$F$60,$L71,AS$22:AS$60,"&gt;0")))</f>
        <v/>
      </c>
      <c r="AT71" s="302" t="str">
        <f aca="false">IF($L71="","",IF(COUNTIFS($F$22:$F$60,$L71,AT$22:AT$60,"&gt;0")=0,"",COUNTIFS($F$22:$F$60,$L71,AT$22:AT$60,"&gt;0")))</f>
        <v/>
      </c>
      <c r="AU71" s="301" t="str">
        <f aca="false">IF($L71="","",IF(COUNTIFS($F$22:$F$60,$L71,AU$22:AU$60,"&gt;0")=0,"",COUNTIFS($F$22:$F$60,$L71,AU$22:AU$60,"&gt;0")))</f>
        <v/>
      </c>
      <c r="AV71" s="301" t="str">
        <f aca="false">IF($L71="","",IF(COUNTIFS($F$22:$F$60,$L71,AV$22:AV$60,"&gt;0")=0,"",COUNTIFS($F$22:$F$60,$L71,AV$22:AV$60,"&gt;0")))</f>
        <v/>
      </c>
      <c r="AW71" s="302" t="str">
        <f aca="false">IF($L71="","",IF(COUNTIFS($F$22:$F$60,$L71,AW$22:AW$60,"&gt;0")=0,"",COUNTIFS($F$22:$F$60,$L71,AW$22:AW$60,"&gt;0")))</f>
        <v/>
      </c>
      <c r="AX71" s="289"/>
      <c r="AY71" s="289"/>
      <c r="AZ71" s="289"/>
      <c r="BA71" s="289"/>
      <c r="BB71" s="275"/>
      <c r="BC71" s="275"/>
      <c r="BD71" s="275"/>
      <c r="BE71" s="275"/>
      <c r="BF71" s="275"/>
    </row>
    <row r="72" customFormat="false" ht="18.75" hidden="false" customHeight="true" outlineLevel="0" collapsed="false">
      <c r="B72" s="293"/>
      <c r="C72" s="293"/>
      <c r="D72" s="293"/>
      <c r="E72" s="293"/>
      <c r="F72" s="293"/>
      <c r="G72" s="293"/>
      <c r="H72" s="293"/>
      <c r="I72" s="293"/>
      <c r="J72" s="293"/>
      <c r="K72" s="293"/>
      <c r="L72" s="304"/>
      <c r="M72" s="304"/>
      <c r="N72" s="304"/>
      <c r="O72" s="304"/>
      <c r="P72" s="304"/>
      <c r="Q72" s="304"/>
      <c r="R72" s="304"/>
      <c r="S72" s="305" t="str">
        <f aca="false">IF($L72="","",IF(COUNTIFS($F$22:$F$60,$L72,S$22:S$60,"&gt;0")=0,"",COUNTIFS($F$22:$F$60,$L72,S$22:S$60,"&gt;0")))</f>
        <v/>
      </c>
      <c r="T72" s="306" t="str">
        <f aca="false">IF($L72="","",IF(COUNTIFS($F$22:$F$60,$L72,T$22:T$60,"&gt;0")=0,"",COUNTIFS($F$22:$F$60,$L72,T$22:T$60,"&gt;0")))</f>
        <v/>
      </c>
      <c r="U72" s="306" t="str">
        <f aca="false">IF($L72="","",IF(COUNTIFS($F$22:$F$60,$L72,U$22:U$60,"&gt;0")=0,"",COUNTIFS($F$22:$F$60,$L72,U$22:U$60,"&gt;0")))</f>
        <v/>
      </c>
      <c r="V72" s="306" t="str">
        <f aca="false">IF($L72="","",IF(COUNTIFS($F$22:$F$60,$L72,V$22:V$60,"&gt;0")=0,"",COUNTIFS($F$22:$F$60,$L72,V$22:V$60,"&gt;0")))</f>
        <v/>
      </c>
      <c r="W72" s="306" t="str">
        <f aca="false">IF($L72="","",IF(COUNTIFS($F$22:$F$60,$L72,W$22:W$60,"&gt;0")=0,"",COUNTIFS($F$22:$F$60,$L72,W$22:W$60,"&gt;0")))</f>
        <v/>
      </c>
      <c r="X72" s="306" t="str">
        <f aca="false">IF($L72="","",IF(COUNTIFS($F$22:$F$60,$L72,X$22:X$60,"&gt;0")=0,"",COUNTIFS($F$22:$F$60,$L72,X$22:X$60,"&gt;0")))</f>
        <v/>
      </c>
      <c r="Y72" s="307" t="str">
        <f aca="false">IF($L72="","",IF(COUNTIFS($F$22:$F$60,$L72,Y$22:Y$60,"&gt;0")=0,"",COUNTIFS($F$22:$F$60,$L72,Y$22:Y$60,"&gt;0")))</f>
        <v/>
      </c>
      <c r="Z72" s="308" t="str">
        <f aca="false">IF($L72="","",IF(COUNTIFS($F$22:$F$60,$L72,Z$22:Z$60,"&gt;0")=0,"",COUNTIFS($F$22:$F$60,$L72,Z$22:Z$60,"&gt;0")))</f>
        <v/>
      </c>
      <c r="AA72" s="306" t="str">
        <f aca="false">IF($L72="","",IF(COUNTIFS($F$22:$F$60,$L72,AA$22:AA$60,"&gt;0")=0,"",COUNTIFS($F$22:$F$60,$L72,AA$22:AA$60,"&gt;0")))</f>
        <v/>
      </c>
      <c r="AB72" s="306" t="str">
        <f aca="false">IF($L72="","",IF(COUNTIFS($F$22:$F$60,$L72,AB$22:AB$60,"&gt;0")=0,"",COUNTIFS($F$22:$F$60,$L72,AB$22:AB$60,"&gt;0")))</f>
        <v/>
      </c>
      <c r="AC72" s="306" t="str">
        <f aca="false">IF($L72="","",IF(COUNTIFS($F$22:$F$60,$L72,AC$22:AC$60,"&gt;0")=0,"",COUNTIFS($F$22:$F$60,$L72,AC$22:AC$60,"&gt;0")))</f>
        <v/>
      </c>
      <c r="AD72" s="306" t="str">
        <f aca="false">IF($L72="","",IF(COUNTIFS($F$22:$F$60,$L72,AD$22:AD$60,"&gt;0")=0,"",COUNTIFS($F$22:$F$60,$L72,AD$22:AD$60,"&gt;0")))</f>
        <v/>
      </c>
      <c r="AE72" s="306" t="str">
        <f aca="false">IF($L72="","",IF(COUNTIFS($F$22:$F$60,$L72,AE$22:AE$60,"&gt;0")=0,"",COUNTIFS($F$22:$F$60,$L72,AE$22:AE$60,"&gt;0")))</f>
        <v/>
      </c>
      <c r="AF72" s="307" t="str">
        <f aca="false">IF($L72="","",IF(COUNTIFS($F$22:$F$60,$L72,AF$22:AF$60,"&gt;0")=0,"",COUNTIFS($F$22:$F$60,$L72,AF$22:AF$60,"&gt;0")))</f>
        <v/>
      </c>
      <c r="AG72" s="306" t="str">
        <f aca="false">IF($L72="","",IF(COUNTIFS($F$22:$F$60,$L72,AG$22:AG$60,"&gt;0")=0,"",COUNTIFS($F$22:$F$60,$L72,AG$22:AG$60,"&gt;0")))</f>
        <v/>
      </c>
      <c r="AH72" s="306" t="str">
        <f aca="false">IF($L72="","",IF(COUNTIFS($F$22:$F$60,$L72,AH$22:AH$60,"&gt;0")=0,"",COUNTIFS($F$22:$F$60,$L72,AH$22:AH$60,"&gt;0")))</f>
        <v/>
      </c>
      <c r="AI72" s="306" t="str">
        <f aca="false">IF($L72="","",IF(COUNTIFS($F$22:$F$60,$L72,AI$22:AI$60,"&gt;0")=0,"",COUNTIFS($F$22:$F$60,$L72,AI$22:AI$60,"&gt;0")))</f>
        <v/>
      </c>
      <c r="AJ72" s="306" t="str">
        <f aca="false">IF($L72="","",IF(COUNTIFS($F$22:$F$60,$L72,AJ$22:AJ$60,"&gt;0")=0,"",COUNTIFS($F$22:$F$60,$L72,AJ$22:AJ$60,"&gt;0")))</f>
        <v/>
      </c>
      <c r="AK72" s="306" t="str">
        <f aca="false">IF($L72="","",IF(COUNTIFS($F$22:$F$60,$L72,AK$22:AK$60,"&gt;0")=0,"",COUNTIFS($F$22:$F$60,$L72,AK$22:AK$60,"&gt;0")))</f>
        <v/>
      </c>
      <c r="AL72" s="306" t="str">
        <f aca="false">IF($L72="","",IF(COUNTIFS($F$22:$F$60,$L72,AL$22:AL$60,"&gt;0")=0,"",COUNTIFS($F$22:$F$60,$L72,AL$22:AL$60,"&gt;0")))</f>
        <v/>
      </c>
      <c r="AM72" s="307" t="str">
        <f aca="false">IF($L72="","",IF(COUNTIFS($F$22:$F$60,$L72,AM$22:AM$60,"&gt;0")=0,"",COUNTIFS($F$22:$F$60,$L72,AM$22:AM$60,"&gt;0")))</f>
        <v/>
      </c>
      <c r="AN72" s="306" t="str">
        <f aca="false">IF($L72="","",IF(COUNTIFS($F$22:$F$60,$L72,AN$22:AN$60,"&gt;0")=0,"",COUNTIFS($F$22:$F$60,$L72,AN$22:AN$60,"&gt;0")))</f>
        <v/>
      </c>
      <c r="AO72" s="306" t="str">
        <f aca="false">IF($L72="","",IF(COUNTIFS($F$22:$F$60,$L72,AO$22:AO$60,"&gt;0")=0,"",COUNTIFS($F$22:$F$60,$L72,AO$22:AO$60,"&gt;0")))</f>
        <v/>
      </c>
      <c r="AP72" s="306" t="str">
        <f aca="false">IF($L72="","",IF(COUNTIFS($F$22:$F$60,$L72,AP$22:AP$60,"&gt;0")=0,"",COUNTIFS($F$22:$F$60,$L72,AP$22:AP$60,"&gt;0")))</f>
        <v/>
      </c>
      <c r="AQ72" s="306" t="str">
        <f aca="false">IF($L72="","",IF(COUNTIFS($F$22:$F$60,$L72,AQ$22:AQ$60,"&gt;0")=0,"",COUNTIFS($F$22:$F$60,$L72,AQ$22:AQ$60,"&gt;0")))</f>
        <v/>
      </c>
      <c r="AR72" s="306" t="str">
        <f aca="false">IF($L72="","",IF(COUNTIFS($F$22:$F$60,$L72,AR$22:AR$60,"&gt;0")=0,"",COUNTIFS($F$22:$F$60,$L72,AR$22:AR$60,"&gt;0")))</f>
        <v/>
      </c>
      <c r="AS72" s="306" t="str">
        <f aca="false">IF($L72="","",IF(COUNTIFS($F$22:$F$60,$L72,AS$22:AS$60,"&gt;0")=0,"",COUNTIFS($F$22:$F$60,$L72,AS$22:AS$60,"&gt;0")))</f>
        <v/>
      </c>
      <c r="AT72" s="307" t="str">
        <f aca="false">IF($L72="","",IF(COUNTIFS($F$22:$F$60,$L72,AT$22:AT$60,"&gt;0")=0,"",COUNTIFS($F$22:$F$60,$L72,AT$22:AT$60,"&gt;0")))</f>
        <v/>
      </c>
      <c r="AU72" s="306" t="str">
        <f aca="false">IF($L72="","",IF(COUNTIFS($F$22:$F$60,$L72,AU$22:AU$60,"&gt;0")=0,"",COUNTIFS($F$22:$F$60,$L72,AU$22:AU$60,"&gt;0")))</f>
        <v/>
      </c>
      <c r="AV72" s="306" t="str">
        <f aca="false">IF($L72="","",IF(COUNTIFS($F$22:$F$60,$L72,AV$22:AV$60,"&gt;0")=0,"",COUNTIFS($F$22:$F$60,$L72,AV$22:AV$60,"&gt;0")))</f>
        <v/>
      </c>
      <c r="AW72" s="307" t="str">
        <f aca="false">IF($L72="","",IF(COUNTIFS($F$22:$F$60,$L72,AW$22:AW$60,"&gt;0")=0,"",COUNTIFS($F$22:$F$60,$L72,AW$22:AW$60,"&gt;0")))</f>
        <v/>
      </c>
      <c r="AX72" s="289"/>
      <c r="AY72" s="289"/>
      <c r="AZ72" s="289"/>
      <c r="BA72" s="289"/>
      <c r="BB72" s="275"/>
      <c r="BC72" s="275"/>
      <c r="BD72" s="275"/>
      <c r="BE72" s="275"/>
      <c r="BF72" s="275"/>
    </row>
    <row r="73" customFormat="false" ht="13.5" hidden="false" customHeight="true" outlineLevel="0" collapsed="false">
      <c r="C73" s="309"/>
      <c r="D73" s="309"/>
      <c r="E73" s="309"/>
      <c r="F73" s="309"/>
      <c r="G73" s="310"/>
      <c r="H73" s="311"/>
      <c r="AF73" s="42"/>
    </row>
    <row r="74" customFormat="false" ht="11.25" hidden="false" customHeight="true" outlineLevel="0" collapsed="false">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c r="AN74" s="312"/>
      <c r="AO74" s="312"/>
      <c r="AP74" s="312"/>
      <c r="AQ74" s="312"/>
      <c r="AR74" s="312"/>
      <c r="AS74" s="312"/>
      <c r="AT74" s="312"/>
      <c r="AU74" s="312"/>
      <c r="AV74" s="312"/>
      <c r="AW74" s="312"/>
      <c r="AX74" s="312"/>
      <c r="AY74" s="312"/>
      <c r="AZ74" s="312"/>
      <c r="BA74" s="312"/>
    </row>
    <row r="75" customFormat="false" ht="20.25" hidden="false" customHeight="true" outlineLevel="0" collapsed="false">
      <c r="BN75" s="206"/>
      <c r="BO75" s="30"/>
      <c r="BP75" s="206"/>
      <c r="BQ75" s="206"/>
      <c r="BR75" s="206"/>
      <c r="BS75" s="277"/>
      <c r="BT75" s="313"/>
      <c r="BU75" s="313"/>
    </row>
    <row r="76" customFormat="false" ht="20.25" hidden="false" customHeight="true" outlineLevel="0" collapsed="false">
      <c r="C76" s="149"/>
      <c r="D76" s="149"/>
      <c r="E76" s="149"/>
      <c r="F76" s="149"/>
      <c r="G76" s="149"/>
      <c r="H76" s="42"/>
      <c r="I76" s="42"/>
    </row>
    <row r="77" customFormat="false" ht="20.25" hidden="false" customHeight="true" outlineLevel="0" collapsed="false">
      <c r="C77" s="149"/>
      <c r="D77" s="149"/>
      <c r="E77" s="149"/>
      <c r="F77" s="149"/>
      <c r="G77" s="149"/>
      <c r="H77" s="42"/>
      <c r="I77" s="42"/>
    </row>
    <row r="78" customFormat="false" ht="20.25" hidden="false" customHeight="true" outlineLevel="0" collapsed="false">
      <c r="C78" s="42"/>
      <c r="D78" s="42"/>
      <c r="E78" s="42"/>
      <c r="F78" s="42"/>
      <c r="G78" s="42"/>
    </row>
    <row r="79" customFormat="false" ht="20.25" hidden="false" customHeight="true" outlineLevel="0" collapsed="false">
      <c r="C79" s="42"/>
      <c r="D79" s="42"/>
      <c r="E79" s="42"/>
      <c r="F79" s="42"/>
      <c r="G79" s="42"/>
    </row>
    <row r="80" customFormat="false" ht="20.25" hidden="false" customHeight="true" outlineLevel="0" collapsed="false">
      <c r="C80" s="42"/>
      <c r="D80" s="42"/>
      <c r="E80" s="42"/>
      <c r="F80" s="42"/>
      <c r="G80" s="42"/>
    </row>
    <row r="81" customFormat="false" ht="20.25" hidden="false" customHeight="true" outlineLevel="0" collapsed="false">
      <c r="C81" s="42"/>
      <c r="D81" s="42"/>
      <c r="E81" s="42"/>
      <c r="F81" s="42"/>
      <c r="G81" s="42"/>
    </row>
  </sheetData>
  <mergeCells count="24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G62:K64"/>
    <mergeCell ref="M62:R62"/>
    <mergeCell ref="AX62:AY62"/>
    <mergeCell ref="AZ62:BA62"/>
    <mergeCell ref="BB62:BF72"/>
    <mergeCell ref="M63:R63"/>
    <mergeCell ref="AX63:AY63"/>
    <mergeCell ref="AZ63:BA63"/>
    <mergeCell ref="M64:R64"/>
    <mergeCell ref="AX64:AY64"/>
    <mergeCell ref="AZ64:BA64"/>
    <mergeCell ref="G65:R65"/>
    <mergeCell ref="AX65:BA72"/>
    <mergeCell ref="G66:R66"/>
    <mergeCell ref="G67:R67"/>
    <mergeCell ref="B68:K72"/>
    <mergeCell ref="L68:R68"/>
    <mergeCell ref="L69:R69"/>
    <mergeCell ref="L70:R70"/>
    <mergeCell ref="L71:R71"/>
    <mergeCell ref="L72:R72"/>
  </mergeCells>
  <conditionalFormatting sqref="S24 S65:BA72">
    <cfRule type="expression" priority="2" aboveAverage="0" equalAverage="0" bottom="0" percent="0" rank="0" text="" dxfId="1027">
      <formula>INDIRECT(ADDRESS(ROW(),COLUMN()))=TRUNC(INDIRECT(ADDRESS(ROW(),COLUMN())))</formula>
    </cfRule>
  </conditionalFormatting>
  <conditionalFormatting sqref="S23">
    <cfRule type="expression" priority="3" aboveAverage="0" equalAverage="0" bottom="0" percent="0" rank="0" text="" dxfId="1028">
      <formula>INDIRECT(ADDRESS(ROW(),COLUMN()))=TRUNC(INDIRECT(ADDRESS(ROW(),COLUMN())))</formula>
    </cfRule>
  </conditionalFormatting>
  <conditionalFormatting sqref="T24:Y24">
    <cfRule type="expression" priority="4" aboveAverage="0" equalAverage="0" bottom="0" percent="0" rank="0" text="" dxfId="1029">
      <formula>INDIRECT(ADDRESS(ROW(),COLUMN()))=TRUNC(INDIRECT(ADDRESS(ROW(),COLUMN())))</formula>
    </cfRule>
  </conditionalFormatting>
  <conditionalFormatting sqref="T23:Y23">
    <cfRule type="expression" priority="5" aboveAverage="0" equalAverage="0" bottom="0" percent="0" rank="0" text="" dxfId="1030">
      <formula>INDIRECT(ADDRESS(ROW(),COLUMN()))=TRUNC(INDIRECT(ADDRESS(ROW(),COLUMN())))</formula>
    </cfRule>
  </conditionalFormatting>
  <conditionalFormatting sqref="AX23:BA24">
    <cfRule type="expression" priority="6" aboveAverage="0" equalAverage="0" bottom="0" percent="0" rank="0" text="" dxfId="1031">
      <formula>INDIRECT(ADDRESS(ROW(),COLUMN()))=TRUNC(INDIRECT(ADDRESS(ROW(),COLUMN())))</formula>
    </cfRule>
  </conditionalFormatting>
  <conditionalFormatting sqref="BC14:BD14">
    <cfRule type="expression" priority="7" aboveAverage="0" equalAverage="0" bottom="0" percent="0" rank="0" text="" dxfId="1032">
      <formula>INDIRECT(ADDRESS(ROW(),COLUMN()))=TRUNC(INDIRECT(ADDRESS(ROW(),COLUMN())))</formula>
    </cfRule>
  </conditionalFormatting>
  <conditionalFormatting sqref="Z24">
    <cfRule type="expression" priority="8" aboveAverage="0" equalAverage="0" bottom="0" percent="0" rank="0" text="" dxfId="1033">
      <formula>INDIRECT(ADDRESS(ROW(),COLUMN()))=TRUNC(INDIRECT(ADDRESS(ROW(),COLUMN())))</formula>
    </cfRule>
  </conditionalFormatting>
  <conditionalFormatting sqref="Z23">
    <cfRule type="expression" priority="9" aboveAverage="0" equalAverage="0" bottom="0" percent="0" rank="0" text="" dxfId="1034">
      <formula>INDIRECT(ADDRESS(ROW(),COLUMN()))=TRUNC(INDIRECT(ADDRESS(ROW(),COLUMN())))</formula>
    </cfRule>
  </conditionalFormatting>
  <conditionalFormatting sqref="AA24:AF24">
    <cfRule type="expression" priority="10" aboveAverage="0" equalAverage="0" bottom="0" percent="0" rank="0" text="" dxfId="1035">
      <formula>INDIRECT(ADDRESS(ROW(),COLUMN()))=TRUNC(INDIRECT(ADDRESS(ROW(),COLUMN())))</formula>
    </cfRule>
  </conditionalFormatting>
  <conditionalFormatting sqref="AA23:AF23">
    <cfRule type="expression" priority="11" aboveAverage="0" equalAverage="0" bottom="0" percent="0" rank="0" text="" dxfId="1036">
      <formula>INDIRECT(ADDRESS(ROW(),COLUMN()))=TRUNC(INDIRECT(ADDRESS(ROW(),COLUMN())))</formula>
    </cfRule>
  </conditionalFormatting>
  <conditionalFormatting sqref="AG24">
    <cfRule type="expression" priority="12" aboveAverage="0" equalAverage="0" bottom="0" percent="0" rank="0" text="" dxfId="1037">
      <formula>INDIRECT(ADDRESS(ROW(),COLUMN()))=TRUNC(INDIRECT(ADDRESS(ROW(),COLUMN())))</formula>
    </cfRule>
  </conditionalFormatting>
  <conditionalFormatting sqref="AG23">
    <cfRule type="expression" priority="13" aboveAverage="0" equalAverage="0" bottom="0" percent="0" rank="0" text="" dxfId="1038">
      <formula>INDIRECT(ADDRESS(ROW(),COLUMN()))=TRUNC(INDIRECT(ADDRESS(ROW(),COLUMN())))</formula>
    </cfRule>
  </conditionalFormatting>
  <conditionalFormatting sqref="AH24:AM24">
    <cfRule type="expression" priority="14" aboveAverage="0" equalAverage="0" bottom="0" percent="0" rank="0" text="" dxfId="1039">
      <formula>INDIRECT(ADDRESS(ROW(),COLUMN()))=TRUNC(INDIRECT(ADDRESS(ROW(),COLUMN())))</formula>
    </cfRule>
  </conditionalFormatting>
  <conditionalFormatting sqref="AH23:AM23">
    <cfRule type="expression" priority="15" aboveAverage="0" equalAverage="0" bottom="0" percent="0" rank="0" text="" dxfId="1040">
      <formula>INDIRECT(ADDRESS(ROW(),COLUMN()))=TRUNC(INDIRECT(ADDRESS(ROW(),COLUMN())))</formula>
    </cfRule>
  </conditionalFormatting>
  <conditionalFormatting sqref="AN24">
    <cfRule type="expression" priority="16" aboveAverage="0" equalAverage="0" bottom="0" percent="0" rank="0" text="" dxfId="1041">
      <formula>INDIRECT(ADDRESS(ROW(),COLUMN()))=TRUNC(INDIRECT(ADDRESS(ROW(),COLUMN())))</formula>
    </cfRule>
  </conditionalFormatting>
  <conditionalFormatting sqref="AN23">
    <cfRule type="expression" priority="17" aboveAverage="0" equalAverage="0" bottom="0" percent="0" rank="0" text="" dxfId="1042">
      <formula>INDIRECT(ADDRESS(ROW(),COLUMN()))=TRUNC(INDIRECT(ADDRESS(ROW(),COLUMN())))</formula>
    </cfRule>
  </conditionalFormatting>
  <conditionalFormatting sqref="AO24:AT24">
    <cfRule type="expression" priority="18" aboveAverage="0" equalAverage="0" bottom="0" percent="0" rank="0" text="" dxfId="1043">
      <formula>INDIRECT(ADDRESS(ROW(),COLUMN()))=TRUNC(INDIRECT(ADDRESS(ROW(),COLUMN())))</formula>
    </cfRule>
  </conditionalFormatting>
  <conditionalFormatting sqref="AO23:AT23">
    <cfRule type="expression" priority="19" aboveAverage="0" equalAverage="0" bottom="0" percent="0" rank="0" text="" dxfId="1044">
      <formula>INDIRECT(ADDRESS(ROW(),COLUMN()))=TRUNC(INDIRECT(ADDRESS(ROW(),COLUMN())))</formula>
    </cfRule>
  </conditionalFormatting>
  <conditionalFormatting sqref="AU24">
    <cfRule type="expression" priority="20" aboveAverage="0" equalAverage="0" bottom="0" percent="0" rank="0" text="" dxfId="1045">
      <formula>INDIRECT(ADDRESS(ROW(),COLUMN()))=TRUNC(INDIRECT(ADDRESS(ROW(),COLUMN())))</formula>
    </cfRule>
  </conditionalFormatting>
  <conditionalFormatting sqref="AU23">
    <cfRule type="expression" priority="21" aboveAverage="0" equalAverage="0" bottom="0" percent="0" rank="0" text="" dxfId="1046">
      <formula>INDIRECT(ADDRESS(ROW(),COLUMN()))=TRUNC(INDIRECT(ADDRESS(ROW(),COLUMN())))</formula>
    </cfRule>
  </conditionalFormatting>
  <conditionalFormatting sqref="AV24:AW24">
    <cfRule type="expression" priority="22" aboveAverage="0" equalAverage="0" bottom="0" percent="0" rank="0" text="" dxfId="1047">
      <formula>INDIRECT(ADDRESS(ROW(),COLUMN()))=TRUNC(INDIRECT(ADDRESS(ROW(),COLUMN())))</formula>
    </cfRule>
  </conditionalFormatting>
  <conditionalFormatting sqref="AV23:AW23">
    <cfRule type="expression" priority="23" aboveAverage="0" equalAverage="0" bottom="0" percent="0" rank="0" text="" dxfId="1048">
      <formula>INDIRECT(ADDRESS(ROW(),COLUMN()))=TRUNC(INDIRECT(ADDRESS(ROW(),COLUMN())))</formula>
    </cfRule>
  </conditionalFormatting>
  <conditionalFormatting sqref="S27">
    <cfRule type="expression" priority="24" aboveAverage="0" equalAverage="0" bottom="0" percent="0" rank="0" text="" dxfId="1049">
      <formula>INDIRECT(ADDRESS(ROW(),COLUMN()))=TRUNC(INDIRECT(ADDRESS(ROW(),COLUMN())))</formula>
    </cfRule>
  </conditionalFormatting>
  <conditionalFormatting sqref="S26">
    <cfRule type="expression" priority="25" aboveAverage="0" equalAverage="0" bottom="0" percent="0" rank="0" text="" dxfId="1050">
      <formula>INDIRECT(ADDRESS(ROW(),COLUMN()))=TRUNC(INDIRECT(ADDRESS(ROW(),COLUMN())))</formula>
    </cfRule>
  </conditionalFormatting>
  <conditionalFormatting sqref="T27:Y27">
    <cfRule type="expression" priority="26" aboveAverage="0" equalAverage="0" bottom="0" percent="0" rank="0" text="" dxfId="1051">
      <formula>INDIRECT(ADDRESS(ROW(),COLUMN()))=TRUNC(INDIRECT(ADDRESS(ROW(),COLUMN())))</formula>
    </cfRule>
  </conditionalFormatting>
  <conditionalFormatting sqref="T26:Y26">
    <cfRule type="expression" priority="27" aboveAverage="0" equalAverage="0" bottom="0" percent="0" rank="0" text="" dxfId="1052">
      <formula>INDIRECT(ADDRESS(ROW(),COLUMN()))=TRUNC(INDIRECT(ADDRESS(ROW(),COLUMN())))</formula>
    </cfRule>
  </conditionalFormatting>
  <conditionalFormatting sqref="AX26:BA27">
    <cfRule type="expression" priority="28" aboveAverage="0" equalAverage="0" bottom="0" percent="0" rank="0" text="" dxfId="1053">
      <formula>INDIRECT(ADDRESS(ROW(),COLUMN()))=TRUNC(INDIRECT(ADDRESS(ROW(),COLUMN())))</formula>
    </cfRule>
  </conditionalFormatting>
  <conditionalFormatting sqref="Z27">
    <cfRule type="expression" priority="29" aboveAverage="0" equalAverage="0" bottom="0" percent="0" rank="0" text="" dxfId="1054">
      <formula>INDIRECT(ADDRESS(ROW(),COLUMN()))=TRUNC(INDIRECT(ADDRESS(ROW(),COLUMN())))</formula>
    </cfRule>
  </conditionalFormatting>
  <conditionalFormatting sqref="Z26">
    <cfRule type="expression" priority="30" aboveAverage="0" equalAverage="0" bottom="0" percent="0" rank="0" text="" dxfId="1055">
      <formula>INDIRECT(ADDRESS(ROW(),COLUMN()))=TRUNC(INDIRECT(ADDRESS(ROW(),COLUMN())))</formula>
    </cfRule>
  </conditionalFormatting>
  <conditionalFormatting sqref="AA27:AF27">
    <cfRule type="expression" priority="31" aboveAverage="0" equalAverage="0" bottom="0" percent="0" rank="0" text="" dxfId="1056">
      <formula>INDIRECT(ADDRESS(ROW(),COLUMN()))=TRUNC(INDIRECT(ADDRESS(ROW(),COLUMN())))</formula>
    </cfRule>
  </conditionalFormatting>
  <conditionalFormatting sqref="AA26:AF26">
    <cfRule type="expression" priority="32" aboveAverage="0" equalAverage="0" bottom="0" percent="0" rank="0" text="" dxfId="1057">
      <formula>INDIRECT(ADDRESS(ROW(),COLUMN()))=TRUNC(INDIRECT(ADDRESS(ROW(),COLUMN())))</formula>
    </cfRule>
  </conditionalFormatting>
  <conditionalFormatting sqref="AG27">
    <cfRule type="expression" priority="33" aboveAverage="0" equalAverage="0" bottom="0" percent="0" rank="0" text="" dxfId="1058">
      <formula>INDIRECT(ADDRESS(ROW(),COLUMN()))=TRUNC(INDIRECT(ADDRESS(ROW(),COLUMN())))</formula>
    </cfRule>
  </conditionalFormatting>
  <conditionalFormatting sqref="AG26">
    <cfRule type="expression" priority="34" aboveAverage="0" equalAverage="0" bottom="0" percent="0" rank="0" text="" dxfId="1059">
      <formula>INDIRECT(ADDRESS(ROW(),COLUMN()))=TRUNC(INDIRECT(ADDRESS(ROW(),COLUMN())))</formula>
    </cfRule>
  </conditionalFormatting>
  <conditionalFormatting sqref="AH27:AM27">
    <cfRule type="expression" priority="35" aboveAverage="0" equalAverage="0" bottom="0" percent="0" rank="0" text="" dxfId="1060">
      <formula>INDIRECT(ADDRESS(ROW(),COLUMN()))=TRUNC(INDIRECT(ADDRESS(ROW(),COLUMN())))</formula>
    </cfRule>
  </conditionalFormatting>
  <conditionalFormatting sqref="AH26:AM26">
    <cfRule type="expression" priority="36" aboveAverage="0" equalAverage="0" bottom="0" percent="0" rank="0" text="" dxfId="1061">
      <formula>INDIRECT(ADDRESS(ROW(),COLUMN()))=TRUNC(INDIRECT(ADDRESS(ROW(),COLUMN())))</formula>
    </cfRule>
  </conditionalFormatting>
  <conditionalFormatting sqref="AN27">
    <cfRule type="expression" priority="37" aboveAverage="0" equalAverage="0" bottom="0" percent="0" rank="0" text="" dxfId="1062">
      <formula>INDIRECT(ADDRESS(ROW(),COLUMN()))=TRUNC(INDIRECT(ADDRESS(ROW(),COLUMN())))</formula>
    </cfRule>
  </conditionalFormatting>
  <conditionalFormatting sqref="AN26">
    <cfRule type="expression" priority="38" aboveAverage="0" equalAverage="0" bottom="0" percent="0" rank="0" text="" dxfId="1063">
      <formula>INDIRECT(ADDRESS(ROW(),COLUMN()))=TRUNC(INDIRECT(ADDRESS(ROW(),COLUMN())))</formula>
    </cfRule>
  </conditionalFormatting>
  <conditionalFormatting sqref="AO27:AT27">
    <cfRule type="expression" priority="39" aboveAverage="0" equalAverage="0" bottom="0" percent="0" rank="0" text="" dxfId="1064">
      <formula>INDIRECT(ADDRESS(ROW(),COLUMN()))=TRUNC(INDIRECT(ADDRESS(ROW(),COLUMN())))</formula>
    </cfRule>
  </conditionalFormatting>
  <conditionalFormatting sqref="AO26:AT26">
    <cfRule type="expression" priority="40" aboveAverage="0" equalAverage="0" bottom="0" percent="0" rank="0" text="" dxfId="1065">
      <formula>INDIRECT(ADDRESS(ROW(),COLUMN()))=TRUNC(INDIRECT(ADDRESS(ROW(),COLUMN())))</formula>
    </cfRule>
  </conditionalFormatting>
  <conditionalFormatting sqref="AU27">
    <cfRule type="expression" priority="41" aboveAverage="0" equalAverage="0" bottom="0" percent="0" rank="0" text="" dxfId="1066">
      <formula>INDIRECT(ADDRESS(ROW(),COLUMN()))=TRUNC(INDIRECT(ADDRESS(ROW(),COLUMN())))</formula>
    </cfRule>
  </conditionalFormatting>
  <conditionalFormatting sqref="AU26">
    <cfRule type="expression" priority="42" aboveAverage="0" equalAverage="0" bottom="0" percent="0" rank="0" text="" dxfId="1067">
      <formula>INDIRECT(ADDRESS(ROW(),COLUMN()))=TRUNC(INDIRECT(ADDRESS(ROW(),COLUMN())))</formula>
    </cfRule>
  </conditionalFormatting>
  <conditionalFormatting sqref="AV27:AW27">
    <cfRule type="expression" priority="43" aboveAverage="0" equalAverage="0" bottom="0" percent="0" rank="0" text="" dxfId="1068">
      <formula>INDIRECT(ADDRESS(ROW(),COLUMN()))=TRUNC(INDIRECT(ADDRESS(ROW(),COLUMN())))</formula>
    </cfRule>
  </conditionalFormatting>
  <conditionalFormatting sqref="AV26:AW26">
    <cfRule type="expression" priority="44" aboveAverage="0" equalAverage="0" bottom="0" percent="0" rank="0" text="" dxfId="1069">
      <formula>INDIRECT(ADDRESS(ROW(),COLUMN()))=TRUNC(INDIRECT(ADDRESS(ROW(),COLUMN())))</formula>
    </cfRule>
  </conditionalFormatting>
  <conditionalFormatting sqref="S30">
    <cfRule type="expression" priority="45" aboveAverage="0" equalAverage="0" bottom="0" percent="0" rank="0" text="" dxfId="1070">
      <formula>INDIRECT(ADDRESS(ROW(),COLUMN()))=TRUNC(INDIRECT(ADDRESS(ROW(),COLUMN())))</formula>
    </cfRule>
  </conditionalFormatting>
  <conditionalFormatting sqref="S29">
    <cfRule type="expression" priority="46" aboveAverage="0" equalAverage="0" bottom="0" percent="0" rank="0" text="" dxfId="1071">
      <formula>INDIRECT(ADDRESS(ROW(),COLUMN()))=TRUNC(INDIRECT(ADDRESS(ROW(),COLUMN())))</formula>
    </cfRule>
  </conditionalFormatting>
  <conditionalFormatting sqref="T30:Y30">
    <cfRule type="expression" priority="47" aboveAverage="0" equalAverage="0" bottom="0" percent="0" rank="0" text="" dxfId="1072">
      <formula>INDIRECT(ADDRESS(ROW(),COLUMN()))=TRUNC(INDIRECT(ADDRESS(ROW(),COLUMN())))</formula>
    </cfRule>
  </conditionalFormatting>
  <conditionalFormatting sqref="T29:Y29">
    <cfRule type="expression" priority="48" aboveAverage="0" equalAverage="0" bottom="0" percent="0" rank="0" text="" dxfId="1073">
      <formula>INDIRECT(ADDRESS(ROW(),COLUMN()))=TRUNC(INDIRECT(ADDRESS(ROW(),COLUMN())))</formula>
    </cfRule>
  </conditionalFormatting>
  <conditionalFormatting sqref="AX29:BA30">
    <cfRule type="expression" priority="49" aboveAverage="0" equalAverage="0" bottom="0" percent="0" rank="0" text="" dxfId="1074">
      <formula>INDIRECT(ADDRESS(ROW(),COLUMN()))=TRUNC(INDIRECT(ADDRESS(ROW(),COLUMN())))</formula>
    </cfRule>
  </conditionalFormatting>
  <conditionalFormatting sqref="Z30">
    <cfRule type="expression" priority="50" aboveAverage="0" equalAverage="0" bottom="0" percent="0" rank="0" text="" dxfId="1075">
      <formula>INDIRECT(ADDRESS(ROW(),COLUMN()))=TRUNC(INDIRECT(ADDRESS(ROW(),COLUMN())))</formula>
    </cfRule>
  </conditionalFormatting>
  <conditionalFormatting sqref="Z29">
    <cfRule type="expression" priority="51" aboveAverage="0" equalAverage="0" bottom="0" percent="0" rank="0" text="" dxfId="1076">
      <formula>INDIRECT(ADDRESS(ROW(),COLUMN()))=TRUNC(INDIRECT(ADDRESS(ROW(),COLUMN())))</formula>
    </cfRule>
  </conditionalFormatting>
  <conditionalFormatting sqref="AA30:AF30">
    <cfRule type="expression" priority="52" aboveAverage="0" equalAverage="0" bottom="0" percent="0" rank="0" text="" dxfId="1077">
      <formula>INDIRECT(ADDRESS(ROW(),COLUMN()))=TRUNC(INDIRECT(ADDRESS(ROW(),COLUMN())))</formula>
    </cfRule>
  </conditionalFormatting>
  <conditionalFormatting sqref="AA29:AF29">
    <cfRule type="expression" priority="53" aboveAverage="0" equalAverage="0" bottom="0" percent="0" rank="0" text="" dxfId="1078">
      <formula>INDIRECT(ADDRESS(ROW(),COLUMN()))=TRUNC(INDIRECT(ADDRESS(ROW(),COLUMN())))</formula>
    </cfRule>
  </conditionalFormatting>
  <conditionalFormatting sqref="AG30">
    <cfRule type="expression" priority="54" aboveAverage="0" equalAverage="0" bottom="0" percent="0" rank="0" text="" dxfId="1079">
      <formula>INDIRECT(ADDRESS(ROW(),COLUMN()))=TRUNC(INDIRECT(ADDRESS(ROW(),COLUMN())))</formula>
    </cfRule>
  </conditionalFormatting>
  <conditionalFormatting sqref="AG29">
    <cfRule type="expression" priority="55" aboveAverage="0" equalAverage="0" bottom="0" percent="0" rank="0" text="" dxfId="1080">
      <formula>INDIRECT(ADDRESS(ROW(),COLUMN()))=TRUNC(INDIRECT(ADDRESS(ROW(),COLUMN())))</formula>
    </cfRule>
  </conditionalFormatting>
  <conditionalFormatting sqref="AH30:AM30">
    <cfRule type="expression" priority="56" aboveAverage="0" equalAverage="0" bottom="0" percent="0" rank="0" text="" dxfId="1081">
      <formula>INDIRECT(ADDRESS(ROW(),COLUMN()))=TRUNC(INDIRECT(ADDRESS(ROW(),COLUMN())))</formula>
    </cfRule>
  </conditionalFormatting>
  <conditionalFormatting sqref="AH29:AM29">
    <cfRule type="expression" priority="57" aboveAverage="0" equalAverage="0" bottom="0" percent="0" rank="0" text="" dxfId="1082">
      <formula>INDIRECT(ADDRESS(ROW(),COLUMN()))=TRUNC(INDIRECT(ADDRESS(ROW(),COLUMN())))</formula>
    </cfRule>
  </conditionalFormatting>
  <conditionalFormatting sqref="AN30">
    <cfRule type="expression" priority="58" aboveAverage="0" equalAverage="0" bottom="0" percent="0" rank="0" text="" dxfId="1083">
      <formula>INDIRECT(ADDRESS(ROW(),COLUMN()))=TRUNC(INDIRECT(ADDRESS(ROW(),COLUMN())))</formula>
    </cfRule>
  </conditionalFormatting>
  <conditionalFormatting sqref="AN29">
    <cfRule type="expression" priority="59" aboveAverage="0" equalAverage="0" bottom="0" percent="0" rank="0" text="" dxfId="1084">
      <formula>INDIRECT(ADDRESS(ROW(),COLUMN()))=TRUNC(INDIRECT(ADDRESS(ROW(),COLUMN())))</formula>
    </cfRule>
  </conditionalFormatting>
  <conditionalFormatting sqref="AO30:AT30">
    <cfRule type="expression" priority="60" aboveAverage="0" equalAverage="0" bottom="0" percent="0" rank="0" text="" dxfId="1085">
      <formula>INDIRECT(ADDRESS(ROW(),COLUMN()))=TRUNC(INDIRECT(ADDRESS(ROW(),COLUMN())))</formula>
    </cfRule>
  </conditionalFormatting>
  <conditionalFormatting sqref="AO29:AT29">
    <cfRule type="expression" priority="61" aboveAverage="0" equalAverage="0" bottom="0" percent="0" rank="0" text="" dxfId="1086">
      <formula>INDIRECT(ADDRESS(ROW(),COLUMN()))=TRUNC(INDIRECT(ADDRESS(ROW(),COLUMN())))</formula>
    </cfRule>
  </conditionalFormatting>
  <conditionalFormatting sqref="AU30">
    <cfRule type="expression" priority="62" aboveAverage="0" equalAverage="0" bottom="0" percent="0" rank="0" text="" dxfId="1087">
      <formula>INDIRECT(ADDRESS(ROW(),COLUMN()))=TRUNC(INDIRECT(ADDRESS(ROW(),COLUMN())))</formula>
    </cfRule>
  </conditionalFormatting>
  <conditionalFormatting sqref="AU29">
    <cfRule type="expression" priority="63" aboveAverage="0" equalAverage="0" bottom="0" percent="0" rank="0" text="" dxfId="1088">
      <formula>INDIRECT(ADDRESS(ROW(),COLUMN()))=TRUNC(INDIRECT(ADDRESS(ROW(),COLUMN())))</formula>
    </cfRule>
  </conditionalFormatting>
  <conditionalFormatting sqref="AV30:AW30">
    <cfRule type="expression" priority="64" aboveAverage="0" equalAverage="0" bottom="0" percent="0" rank="0" text="" dxfId="1089">
      <formula>INDIRECT(ADDRESS(ROW(),COLUMN()))=TRUNC(INDIRECT(ADDRESS(ROW(),COLUMN())))</formula>
    </cfRule>
  </conditionalFormatting>
  <conditionalFormatting sqref="AV29:AW29">
    <cfRule type="expression" priority="65" aboveAverage="0" equalAverage="0" bottom="0" percent="0" rank="0" text="" dxfId="1090">
      <formula>INDIRECT(ADDRESS(ROW(),COLUMN()))=TRUNC(INDIRECT(ADDRESS(ROW(),COLUMN())))</formula>
    </cfRule>
  </conditionalFormatting>
  <conditionalFormatting sqref="S33">
    <cfRule type="expression" priority="66" aboveAverage="0" equalAverage="0" bottom="0" percent="0" rank="0" text="" dxfId="1091">
      <formula>INDIRECT(ADDRESS(ROW(),COLUMN()))=TRUNC(INDIRECT(ADDRESS(ROW(),COLUMN())))</formula>
    </cfRule>
  </conditionalFormatting>
  <conditionalFormatting sqref="S32">
    <cfRule type="expression" priority="67" aboveAverage="0" equalAverage="0" bottom="0" percent="0" rank="0" text="" dxfId="1092">
      <formula>INDIRECT(ADDRESS(ROW(),COLUMN()))=TRUNC(INDIRECT(ADDRESS(ROW(),COLUMN())))</formula>
    </cfRule>
  </conditionalFormatting>
  <conditionalFormatting sqref="T33:Y33">
    <cfRule type="expression" priority="68" aboveAverage="0" equalAverage="0" bottom="0" percent="0" rank="0" text="" dxfId="1093">
      <formula>INDIRECT(ADDRESS(ROW(),COLUMN()))=TRUNC(INDIRECT(ADDRESS(ROW(),COLUMN())))</formula>
    </cfRule>
  </conditionalFormatting>
  <conditionalFormatting sqref="T32:Y32">
    <cfRule type="expression" priority="69" aboveAverage="0" equalAverage="0" bottom="0" percent="0" rank="0" text="" dxfId="1094">
      <formula>INDIRECT(ADDRESS(ROW(),COLUMN()))=TRUNC(INDIRECT(ADDRESS(ROW(),COLUMN())))</formula>
    </cfRule>
  </conditionalFormatting>
  <conditionalFormatting sqref="AX32:BA33">
    <cfRule type="expression" priority="70" aboveAverage="0" equalAverage="0" bottom="0" percent="0" rank="0" text="" dxfId="1095">
      <formula>INDIRECT(ADDRESS(ROW(),COLUMN()))=TRUNC(INDIRECT(ADDRESS(ROW(),COLUMN())))</formula>
    </cfRule>
  </conditionalFormatting>
  <conditionalFormatting sqref="Z33">
    <cfRule type="expression" priority="71" aboveAverage="0" equalAverage="0" bottom="0" percent="0" rank="0" text="" dxfId="1096">
      <formula>INDIRECT(ADDRESS(ROW(),COLUMN()))=TRUNC(INDIRECT(ADDRESS(ROW(),COLUMN())))</formula>
    </cfRule>
  </conditionalFormatting>
  <conditionalFormatting sqref="Z32">
    <cfRule type="expression" priority="72" aboveAverage="0" equalAverage="0" bottom="0" percent="0" rank="0" text="" dxfId="1097">
      <formula>INDIRECT(ADDRESS(ROW(),COLUMN()))=TRUNC(INDIRECT(ADDRESS(ROW(),COLUMN())))</formula>
    </cfRule>
  </conditionalFormatting>
  <conditionalFormatting sqref="AA33:AF33">
    <cfRule type="expression" priority="73" aboveAverage="0" equalAverage="0" bottom="0" percent="0" rank="0" text="" dxfId="1098">
      <formula>INDIRECT(ADDRESS(ROW(),COLUMN()))=TRUNC(INDIRECT(ADDRESS(ROW(),COLUMN())))</formula>
    </cfRule>
  </conditionalFormatting>
  <conditionalFormatting sqref="AA32:AF32">
    <cfRule type="expression" priority="74" aboveAverage="0" equalAverage="0" bottom="0" percent="0" rank="0" text="" dxfId="1099">
      <formula>INDIRECT(ADDRESS(ROW(),COLUMN()))=TRUNC(INDIRECT(ADDRESS(ROW(),COLUMN())))</formula>
    </cfRule>
  </conditionalFormatting>
  <conditionalFormatting sqref="AG33">
    <cfRule type="expression" priority="75" aboveAverage="0" equalAverage="0" bottom="0" percent="0" rank="0" text="" dxfId="1100">
      <formula>INDIRECT(ADDRESS(ROW(),COLUMN()))=TRUNC(INDIRECT(ADDRESS(ROW(),COLUMN())))</formula>
    </cfRule>
  </conditionalFormatting>
  <conditionalFormatting sqref="AG32">
    <cfRule type="expression" priority="76" aboveAverage="0" equalAverage="0" bottom="0" percent="0" rank="0" text="" dxfId="1101">
      <formula>INDIRECT(ADDRESS(ROW(),COLUMN()))=TRUNC(INDIRECT(ADDRESS(ROW(),COLUMN())))</formula>
    </cfRule>
  </conditionalFormatting>
  <conditionalFormatting sqref="AH33:AM33">
    <cfRule type="expression" priority="77" aboveAverage="0" equalAverage="0" bottom="0" percent="0" rank="0" text="" dxfId="1102">
      <formula>INDIRECT(ADDRESS(ROW(),COLUMN()))=TRUNC(INDIRECT(ADDRESS(ROW(),COLUMN())))</formula>
    </cfRule>
  </conditionalFormatting>
  <conditionalFormatting sqref="AH32:AM32">
    <cfRule type="expression" priority="78" aboveAverage="0" equalAverage="0" bottom="0" percent="0" rank="0" text="" dxfId="1103">
      <formula>INDIRECT(ADDRESS(ROW(),COLUMN()))=TRUNC(INDIRECT(ADDRESS(ROW(),COLUMN())))</formula>
    </cfRule>
  </conditionalFormatting>
  <conditionalFormatting sqref="AN33">
    <cfRule type="expression" priority="79" aboveAverage="0" equalAverage="0" bottom="0" percent="0" rank="0" text="" dxfId="1104">
      <formula>INDIRECT(ADDRESS(ROW(),COLUMN()))=TRUNC(INDIRECT(ADDRESS(ROW(),COLUMN())))</formula>
    </cfRule>
  </conditionalFormatting>
  <conditionalFormatting sqref="AN32">
    <cfRule type="expression" priority="80" aboveAverage="0" equalAverage="0" bottom="0" percent="0" rank="0" text="" dxfId="1105">
      <formula>INDIRECT(ADDRESS(ROW(),COLUMN()))=TRUNC(INDIRECT(ADDRESS(ROW(),COLUMN())))</formula>
    </cfRule>
  </conditionalFormatting>
  <conditionalFormatting sqref="AO33:AT33">
    <cfRule type="expression" priority="81" aboveAverage="0" equalAverage="0" bottom="0" percent="0" rank="0" text="" dxfId="1106">
      <formula>INDIRECT(ADDRESS(ROW(),COLUMN()))=TRUNC(INDIRECT(ADDRESS(ROW(),COLUMN())))</formula>
    </cfRule>
  </conditionalFormatting>
  <conditionalFormatting sqref="AO32:AT32">
    <cfRule type="expression" priority="82" aboveAverage="0" equalAverage="0" bottom="0" percent="0" rank="0" text="" dxfId="1107">
      <formula>INDIRECT(ADDRESS(ROW(),COLUMN()))=TRUNC(INDIRECT(ADDRESS(ROW(),COLUMN())))</formula>
    </cfRule>
  </conditionalFormatting>
  <conditionalFormatting sqref="AU33">
    <cfRule type="expression" priority="83" aboveAverage="0" equalAverage="0" bottom="0" percent="0" rank="0" text="" dxfId="1108">
      <formula>INDIRECT(ADDRESS(ROW(),COLUMN()))=TRUNC(INDIRECT(ADDRESS(ROW(),COLUMN())))</formula>
    </cfRule>
  </conditionalFormatting>
  <conditionalFormatting sqref="AU32">
    <cfRule type="expression" priority="84" aboveAverage="0" equalAverage="0" bottom="0" percent="0" rank="0" text="" dxfId="1109">
      <formula>INDIRECT(ADDRESS(ROW(),COLUMN()))=TRUNC(INDIRECT(ADDRESS(ROW(),COLUMN())))</formula>
    </cfRule>
  </conditionalFormatting>
  <conditionalFormatting sqref="AV33:AW33">
    <cfRule type="expression" priority="85" aboveAverage="0" equalAverage="0" bottom="0" percent="0" rank="0" text="" dxfId="1110">
      <formula>INDIRECT(ADDRESS(ROW(),COLUMN()))=TRUNC(INDIRECT(ADDRESS(ROW(),COLUMN())))</formula>
    </cfRule>
  </conditionalFormatting>
  <conditionalFormatting sqref="AV32:AW32">
    <cfRule type="expression" priority="86" aboveAverage="0" equalAverage="0" bottom="0" percent="0" rank="0" text="" dxfId="1111">
      <formula>INDIRECT(ADDRESS(ROW(),COLUMN()))=TRUNC(INDIRECT(ADDRESS(ROW(),COLUMN())))</formula>
    </cfRule>
  </conditionalFormatting>
  <conditionalFormatting sqref="S36">
    <cfRule type="expression" priority="87" aboveAverage="0" equalAverage="0" bottom="0" percent="0" rank="0" text="" dxfId="1112">
      <formula>INDIRECT(ADDRESS(ROW(),COLUMN()))=TRUNC(INDIRECT(ADDRESS(ROW(),COLUMN())))</formula>
    </cfRule>
  </conditionalFormatting>
  <conditionalFormatting sqref="S35">
    <cfRule type="expression" priority="88" aboveAverage="0" equalAverage="0" bottom="0" percent="0" rank="0" text="" dxfId="1113">
      <formula>INDIRECT(ADDRESS(ROW(),COLUMN()))=TRUNC(INDIRECT(ADDRESS(ROW(),COLUMN())))</formula>
    </cfRule>
  </conditionalFormatting>
  <conditionalFormatting sqref="T36:Y36">
    <cfRule type="expression" priority="89" aboveAverage="0" equalAverage="0" bottom="0" percent="0" rank="0" text="" dxfId="1114">
      <formula>INDIRECT(ADDRESS(ROW(),COLUMN()))=TRUNC(INDIRECT(ADDRESS(ROW(),COLUMN())))</formula>
    </cfRule>
  </conditionalFormatting>
  <conditionalFormatting sqref="T35:Y35">
    <cfRule type="expression" priority="90" aboveAverage="0" equalAverage="0" bottom="0" percent="0" rank="0" text="" dxfId="1115">
      <formula>INDIRECT(ADDRESS(ROW(),COLUMN()))=TRUNC(INDIRECT(ADDRESS(ROW(),COLUMN())))</formula>
    </cfRule>
  </conditionalFormatting>
  <conditionalFormatting sqref="AX35:BA36">
    <cfRule type="expression" priority="91" aboveAverage="0" equalAverage="0" bottom="0" percent="0" rank="0" text="" dxfId="1116">
      <formula>INDIRECT(ADDRESS(ROW(),COLUMN()))=TRUNC(INDIRECT(ADDRESS(ROW(),COLUMN())))</formula>
    </cfRule>
  </conditionalFormatting>
  <conditionalFormatting sqref="Z36">
    <cfRule type="expression" priority="92" aboveAverage="0" equalAverage="0" bottom="0" percent="0" rank="0" text="" dxfId="1117">
      <formula>INDIRECT(ADDRESS(ROW(),COLUMN()))=TRUNC(INDIRECT(ADDRESS(ROW(),COLUMN())))</formula>
    </cfRule>
  </conditionalFormatting>
  <conditionalFormatting sqref="Z35">
    <cfRule type="expression" priority="93" aboveAverage="0" equalAverage="0" bottom="0" percent="0" rank="0" text="" dxfId="1118">
      <formula>INDIRECT(ADDRESS(ROW(),COLUMN()))=TRUNC(INDIRECT(ADDRESS(ROW(),COLUMN())))</formula>
    </cfRule>
  </conditionalFormatting>
  <conditionalFormatting sqref="AA36:AF36">
    <cfRule type="expression" priority="94" aboveAverage="0" equalAverage="0" bottom="0" percent="0" rank="0" text="" dxfId="1119">
      <formula>INDIRECT(ADDRESS(ROW(),COLUMN()))=TRUNC(INDIRECT(ADDRESS(ROW(),COLUMN())))</formula>
    </cfRule>
  </conditionalFormatting>
  <conditionalFormatting sqref="AA35:AF35">
    <cfRule type="expression" priority="95" aboveAverage="0" equalAverage="0" bottom="0" percent="0" rank="0" text="" dxfId="1120">
      <formula>INDIRECT(ADDRESS(ROW(),COLUMN()))=TRUNC(INDIRECT(ADDRESS(ROW(),COLUMN())))</formula>
    </cfRule>
  </conditionalFormatting>
  <conditionalFormatting sqref="AG36">
    <cfRule type="expression" priority="96" aboveAverage="0" equalAverage="0" bottom="0" percent="0" rank="0" text="" dxfId="1121">
      <formula>INDIRECT(ADDRESS(ROW(),COLUMN()))=TRUNC(INDIRECT(ADDRESS(ROW(),COLUMN())))</formula>
    </cfRule>
  </conditionalFormatting>
  <conditionalFormatting sqref="AG35">
    <cfRule type="expression" priority="97" aboveAverage="0" equalAverage="0" bottom="0" percent="0" rank="0" text="" dxfId="1122">
      <formula>INDIRECT(ADDRESS(ROW(),COLUMN()))=TRUNC(INDIRECT(ADDRESS(ROW(),COLUMN())))</formula>
    </cfRule>
  </conditionalFormatting>
  <conditionalFormatting sqref="AH36:AM36">
    <cfRule type="expression" priority="98" aboveAverage="0" equalAverage="0" bottom="0" percent="0" rank="0" text="" dxfId="1123">
      <formula>INDIRECT(ADDRESS(ROW(),COLUMN()))=TRUNC(INDIRECT(ADDRESS(ROW(),COLUMN())))</formula>
    </cfRule>
  </conditionalFormatting>
  <conditionalFormatting sqref="AH35:AM35">
    <cfRule type="expression" priority="99" aboveAverage="0" equalAverage="0" bottom="0" percent="0" rank="0" text="" dxfId="1124">
      <formula>INDIRECT(ADDRESS(ROW(),COLUMN()))=TRUNC(INDIRECT(ADDRESS(ROW(),COLUMN())))</formula>
    </cfRule>
  </conditionalFormatting>
  <conditionalFormatting sqref="AN36">
    <cfRule type="expression" priority="100" aboveAverage="0" equalAverage="0" bottom="0" percent="0" rank="0" text="" dxfId="1125">
      <formula>INDIRECT(ADDRESS(ROW(),COLUMN()))=TRUNC(INDIRECT(ADDRESS(ROW(),COLUMN())))</formula>
    </cfRule>
  </conditionalFormatting>
  <conditionalFormatting sqref="AN35">
    <cfRule type="expression" priority="101" aboveAverage="0" equalAverage="0" bottom="0" percent="0" rank="0" text="" dxfId="1126">
      <formula>INDIRECT(ADDRESS(ROW(),COLUMN()))=TRUNC(INDIRECT(ADDRESS(ROW(),COLUMN())))</formula>
    </cfRule>
  </conditionalFormatting>
  <conditionalFormatting sqref="AO36:AT36">
    <cfRule type="expression" priority="102" aboveAverage="0" equalAverage="0" bottom="0" percent="0" rank="0" text="" dxfId="1127">
      <formula>INDIRECT(ADDRESS(ROW(),COLUMN()))=TRUNC(INDIRECT(ADDRESS(ROW(),COLUMN())))</formula>
    </cfRule>
  </conditionalFormatting>
  <conditionalFormatting sqref="AO35:AT35">
    <cfRule type="expression" priority="103" aboveAverage="0" equalAverage="0" bottom="0" percent="0" rank="0" text="" dxfId="1128">
      <formula>INDIRECT(ADDRESS(ROW(),COLUMN()))=TRUNC(INDIRECT(ADDRESS(ROW(),COLUMN())))</formula>
    </cfRule>
  </conditionalFormatting>
  <conditionalFormatting sqref="AU36">
    <cfRule type="expression" priority="104" aboveAverage="0" equalAverage="0" bottom="0" percent="0" rank="0" text="" dxfId="1129">
      <formula>INDIRECT(ADDRESS(ROW(),COLUMN()))=TRUNC(INDIRECT(ADDRESS(ROW(),COLUMN())))</formula>
    </cfRule>
  </conditionalFormatting>
  <conditionalFormatting sqref="AU35">
    <cfRule type="expression" priority="105" aboveAverage="0" equalAverage="0" bottom="0" percent="0" rank="0" text="" dxfId="1130">
      <formula>INDIRECT(ADDRESS(ROW(),COLUMN()))=TRUNC(INDIRECT(ADDRESS(ROW(),COLUMN())))</formula>
    </cfRule>
  </conditionalFormatting>
  <conditionalFormatting sqref="AV36:AW36">
    <cfRule type="expression" priority="106" aboveAverage="0" equalAverage="0" bottom="0" percent="0" rank="0" text="" dxfId="1131">
      <formula>INDIRECT(ADDRESS(ROW(),COLUMN()))=TRUNC(INDIRECT(ADDRESS(ROW(),COLUMN())))</formula>
    </cfRule>
  </conditionalFormatting>
  <conditionalFormatting sqref="AV35:AW35">
    <cfRule type="expression" priority="107" aboveAverage="0" equalAverage="0" bottom="0" percent="0" rank="0" text="" dxfId="1132">
      <formula>INDIRECT(ADDRESS(ROW(),COLUMN()))=TRUNC(INDIRECT(ADDRESS(ROW(),COLUMN())))</formula>
    </cfRule>
  </conditionalFormatting>
  <conditionalFormatting sqref="S39">
    <cfRule type="expression" priority="108" aboveAverage="0" equalAverage="0" bottom="0" percent="0" rank="0" text="" dxfId="1133">
      <formula>INDIRECT(ADDRESS(ROW(),COLUMN()))=TRUNC(INDIRECT(ADDRESS(ROW(),COLUMN())))</formula>
    </cfRule>
  </conditionalFormatting>
  <conditionalFormatting sqref="S38">
    <cfRule type="expression" priority="109" aboveAverage="0" equalAverage="0" bottom="0" percent="0" rank="0" text="" dxfId="1134">
      <formula>INDIRECT(ADDRESS(ROW(),COLUMN()))=TRUNC(INDIRECT(ADDRESS(ROW(),COLUMN())))</formula>
    </cfRule>
  </conditionalFormatting>
  <conditionalFormatting sqref="T39:Y39">
    <cfRule type="expression" priority="110" aboveAverage="0" equalAverage="0" bottom="0" percent="0" rank="0" text="" dxfId="1135">
      <formula>INDIRECT(ADDRESS(ROW(),COLUMN()))=TRUNC(INDIRECT(ADDRESS(ROW(),COLUMN())))</formula>
    </cfRule>
  </conditionalFormatting>
  <conditionalFormatting sqref="T38:Y38">
    <cfRule type="expression" priority="111" aboveAverage="0" equalAverage="0" bottom="0" percent="0" rank="0" text="" dxfId="1136">
      <formula>INDIRECT(ADDRESS(ROW(),COLUMN()))=TRUNC(INDIRECT(ADDRESS(ROW(),COLUMN())))</formula>
    </cfRule>
  </conditionalFormatting>
  <conditionalFormatting sqref="AX38:BA39">
    <cfRule type="expression" priority="112" aboveAverage="0" equalAverage="0" bottom="0" percent="0" rank="0" text="" dxfId="1137">
      <formula>INDIRECT(ADDRESS(ROW(),COLUMN()))=TRUNC(INDIRECT(ADDRESS(ROW(),COLUMN())))</formula>
    </cfRule>
  </conditionalFormatting>
  <conditionalFormatting sqref="Z39">
    <cfRule type="expression" priority="113" aboveAverage="0" equalAverage="0" bottom="0" percent="0" rank="0" text="" dxfId="1138">
      <formula>INDIRECT(ADDRESS(ROW(),COLUMN()))=TRUNC(INDIRECT(ADDRESS(ROW(),COLUMN())))</formula>
    </cfRule>
  </conditionalFormatting>
  <conditionalFormatting sqref="Z38">
    <cfRule type="expression" priority="114" aboveAverage="0" equalAverage="0" bottom="0" percent="0" rank="0" text="" dxfId="1139">
      <formula>INDIRECT(ADDRESS(ROW(),COLUMN()))=TRUNC(INDIRECT(ADDRESS(ROW(),COLUMN())))</formula>
    </cfRule>
  </conditionalFormatting>
  <conditionalFormatting sqref="AA39:AF39">
    <cfRule type="expression" priority="115" aboveAverage="0" equalAverage="0" bottom="0" percent="0" rank="0" text="" dxfId="1140">
      <formula>INDIRECT(ADDRESS(ROW(),COLUMN()))=TRUNC(INDIRECT(ADDRESS(ROW(),COLUMN())))</formula>
    </cfRule>
  </conditionalFormatting>
  <conditionalFormatting sqref="AA38:AF38">
    <cfRule type="expression" priority="116" aboveAverage="0" equalAverage="0" bottom="0" percent="0" rank="0" text="" dxfId="1141">
      <formula>INDIRECT(ADDRESS(ROW(),COLUMN()))=TRUNC(INDIRECT(ADDRESS(ROW(),COLUMN())))</formula>
    </cfRule>
  </conditionalFormatting>
  <conditionalFormatting sqref="AG39">
    <cfRule type="expression" priority="117" aboveAverage="0" equalAverage="0" bottom="0" percent="0" rank="0" text="" dxfId="1142">
      <formula>INDIRECT(ADDRESS(ROW(),COLUMN()))=TRUNC(INDIRECT(ADDRESS(ROW(),COLUMN())))</formula>
    </cfRule>
  </conditionalFormatting>
  <conditionalFormatting sqref="AG38">
    <cfRule type="expression" priority="118" aboveAverage="0" equalAverage="0" bottom="0" percent="0" rank="0" text="" dxfId="1143">
      <formula>INDIRECT(ADDRESS(ROW(),COLUMN()))=TRUNC(INDIRECT(ADDRESS(ROW(),COLUMN())))</formula>
    </cfRule>
  </conditionalFormatting>
  <conditionalFormatting sqref="AH39:AM39">
    <cfRule type="expression" priority="119" aboveAverage="0" equalAverage="0" bottom="0" percent="0" rank="0" text="" dxfId="1144">
      <formula>INDIRECT(ADDRESS(ROW(),COLUMN()))=TRUNC(INDIRECT(ADDRESS(ROW(),COLUMN())))</formula>
    </cfRule>
  </conditionalFormatting>
  <conditionalFormatting sqref="AH38:AM38">
    <cfRule type="expression" priority="120" aboveAverage="0" equalAverage="0" bottom="0" percent="0" rank="0" text="" dxfId="1145">
      <formula>INDIRECT(ADDRESS(ROW(),COLUMN()))=TRUNC(INDIRECT(ADDRESS(ROW(),COLUMN())))</formula>
    </cfRule>
  </conditionalFormatting>
  <conditionalFormatting sqref="AN39">
    <cfRule type="expression" priority="121" aboveAverage="0" equalAverage="0" bottom="0" percent="0" rank="0" text="" dxfId="1146">
      <formula>INDIRECT(ADDRESS(ROW(),COLUMN()))=TRUNC(INDIRECT(ADDRESS(ROW(),COLUMN())))</formula>
    </cfRule>
  </conditionalFormatting>
  <conditionalFormatting sqref="AN38">
    <cfRule type="expression" priority="122" aboveAverage="0" equalAverage="0" bottom="0" percent="0" rank="0" text="" dxfId="1147">
      <formula>INDIRECT(ADDRESS(ROW(),COLUMN()))=TRUNC(INDIRECT(ADDRESS(ROW(),COLUMN())))</formula>
    </cfRule>
  </conditionalFormatting>
  <conditionalFormatting sqref="AO39:AT39">
    <cfRule type="expression" priority="123" aboveAverage="0" equalAverage="0" bottom="0" percent="0" rank="0" text="" dxfId="1148">
      <formula>INDIRECT(ADDRESS(ROW(),COLUMN()))=TRUNC(INDIRECT(ADDRESS(ROW(),COLUMN())))</formula>
    </cfRule>
  </conditionalFormatting>
  <conditionalFormatting sqref="AO38:AT38">
    <cfRule type="expression" priority="124" aboveAverage="0" equalAverage="0" bottom="0" percent="0" rank="0" text="" dxfId="1149">
      <formula>INDIRECT(ADDRESS(ROW(),COLUMN()))=TRUNC(INDIRECT(ADDRESS(ROW(),COLUMN())))</formula>
    </cfRule>
  </conditionalFormatting>
  <conditionalFormatting sqref="AU39">
    <cfRule type="expression" priority="125" aboveAverage="0" equalAverage="0" bottom="0" percent="0" rank="0" text="" dxfId="1150">
      <formula>INDIRECT(ADDRESS(ROW(),COLUMN()))=TRUNC(INDIRECT(ADDRESS(ROW(),COLUMN())))</formula>
    </cfRule>
  </conditionalFormatting>
  <conditionalFormatting sqref="AU38">
    <cfRule type="expression" priority="126" aboveAverage="0" equalAverage="0" bottom="0" percent="0" rank="0" text="" dxfId="1151">
      <formula>INDIRECT(ADDRESS(ROW(),COLUMN()))=TRUNC(INDIRECT(ADDRESS(ROW(),COLUMN())))</formula>
    </cfRule>
  </conditionalFormatting>
  <conditionalFormatting sqref="AV39:AW39">
    <cfRule type="expression" priority="127" aboveAverage="0" equalAverage="0" bottom="0" percent="0" rank="0" text="" dxfId="1152">
      <formula>INDIRECT(ADDRESS(ROW(),COLUMN()))=TRUNC(INDIRECT(ADDRESS(ROW(),COLUMN())))</formula>
    </cfRule>
  </conditionalFormatting>
  <conditionalFormatting sqref="AV38:AW38">
    <cfRule type="expression" priority="128" aboveAverage="0" equalAverage="0" bottom="0" percent="0" rank="0" text="" dxfId="1153">
      <formula>INDIRECT(ADDRESS(ROW(),COLUMN()))=TRUNC(INDIRECT(ADDRESS(ROW(),COLUMN())))</formula>
    </cfRule>
  </conditionalFormatting>
  <conditionalFormatting sqref="S42">
    <cfRule type="expression" priority="129" aboveAverage="0" equalAverage="0" bottom="0" percent="0" rank="0" text="" dxfId="1154">
      <formula>INDIRECT(ADDRESS(ROW(),COLUMN()))=TRUNC(INDIRECT(ADDRESS(ROW(),COLUMN())))</formula>
    </cfRule>
  </conditionalFormatting>
  <conditionalFormatting sqref="S41">
    <cfRule type="expression" priority="130" aboveAverage="0" equalAverage="0" bottom="0" percent="0" rank="0" text="" dxfId="1155">
      <formula>INDIRECT(ADDRESS(ROW(),COLUMN()))=TRUNC(INDIRECT(ADDRESS(ROW(),COLUMN())))</formula>
    </cfRule>
  </conditionalFormatting>
  <conditionalFormatting sqref="T42:Y42">
    <cfRule type="expression" priority="131" aboveAverage="0" equalAverage="0" bottom="0" percent="0" rank="0" text="" dxfId="1156">
      <formula>INDIRECT(ADDRESS(ROW(),COLUMN()))=TRUNC(INDIRECT(ADDRESS(ROW(),COLUMN())))</formula>
    </cfRule>
  </conditionalFormatting>
  <conditionalFormatting sqref="T41:Y41">
    <cfRule type="expression" priority="132" aboveAverage="0" equalAverage="0" bottom="0" percent="0" rank="0" text="" dxfId="1157">
      <formula>INDIRECT(ADDRESS(ROW(),COLUMN()))=TRUNC(INDIRECT(ADDRESS(ROW(),COLUMN())))</formula>
    </cfRule>
  </conditionalFormatting>
  <conditionalFormatting sqref="AX41:BA42">
    <cfRule type="expression" priority="133" aboveAverage="0" equalAverage="0" bottom="0" percent="0" rank="0" text="" dxfId="1158">
      <formula>INDIRECT(ADDRESS(ROW(),COLUMN()))=TRUNC(INDIRECT(ADDRESS(ROW(),COLUMN())))</formula>
    </cfRule>
  </conditionalFormatting>
  <conditionalFormatting sqref="Z42">
    <cfRule type="expression" priority="134" aboveAverage="0" equalAverage="0" bottom="0" percent="0" rank="0" text="" dxfId="1159">
      <formula>INDIRECT(ADDRESS(ROW(),COLUMN()))=TRUNC(INDIRECT(ADDRESS(ROW(),COLUMN())))</formula>
    </cfRule>
  </conditionalFormatting>
  <conditionalFormatting sqref="Z41">
    <cfRule type="expression" priority="135" aboveAverage="0" equalAverage="0" bottom="0" percent="0" rank="0" text="" dxfId="1160">
      <formula>INDIRECT(ADDRESS(ROW(),COLUMN()))=TRUNC(INDIRECT(ADDRESS(ROW(),COLUMN())))</formula>
    </cfRule>
  </conditionalFormatting>
  <conditionalFormatting sqref="AA42:AF42">
    <cfRule type="expression" priority="136" aboveAverage="0" equalAverage="0" bottom="0" percent="0" rank="0" text="" dxfId="1161">
      <formula>INDIRECT(ADDRESS(ROW(),COLUMN()))=TRUNC(INDIRECT(ADDRESS(ROW(),COLUMN())))</formula>
    </cfRule>
  </conditionalFormatting>
  <conditionalFormatting sqref="AA41:AF41">
    <cfRule type="expression" priority="137" aboveAverage="0" equalAverage="0" bottom="0" percent="0" rank="0" text="" dxfId="1162">
      <formula>INDIRECT(ADDRESS(ROW(),COLUMN()))=TRUNC(INDIRECT(ADDRESS(ROW(),COLUMN())))</formula>
    </cfRule>
  </conditionalFormatting>
  <conditionalFormatting sqref="AG42">
    <cfRule type="expression" priority="138" aboveAverage="0" equalAverage="0" bottom="0" percent="0" rank="0" text="" dxfId="1163">
      <formula>INDIRECT(ADDRESS(ROW(),COLUMN()))=TRUNC(INDIRECT(ADDRESS(ROW(),COLUMN())))</formula>
    </cfRule>
  </conditionalFormatting>
  <conditionalFormatting sqref="AG41">
    <cfRule type="expression" priority="139" aboveAverage="0" equalAverage="0" bottom="0" percent="0" rank="0" text="" dxfId="1164">
      <formula>INDIRECT(ADDRESS(ROW(),COLUMN()))=TRUNC(INDIRECT(ADDRESS(ROW(),COLUMN())))</formula>
    </cfRule>
  </conditionalFormatting>
  <conditionalFormatting sqref="AH42:AM42">
    <cfRule type="expression" priority="140" aboveAverage="0" equalAverage="0" bottom="0" percent="0" rank="0" text="" dxfId="1165">
      <formula>INDIRECT(ADDRESS(ROW(),COLUMN()))=TRUNC(INDIRECT(ADDRESS(ROW(),COLUMN())))</formula>
    </cfRule>
  </conditionalFormatting>
  <conditionalFormatting sqref="AH41:AM41">
    <cfRule type="expression" priority="141" aboveAverage="0" equalAverage="0" bottom="0" percent="0" rank="0" text="" dxfId="1166">
      <formula>INDIRECT(ADDRESS(ROW(),COLUMN()))=TRUNC(INDIRECT(ADDRESS(ROW(),COLUMN())))</formula>
    </cfRule>
  </conditionalFormatting>
  <conditionalFormatting sqref="AN42">
    <cfRule type="expression" priority="142" aboveAverage="0" equalAverage="0" bottom="0" percent="0" rank="0" text="" dxfId="1167">
      <formula>INDIRECT(ADDRESS(ROW(),COLUMN()))=TRUNC(INDIRECT(ADDRESS(ROW(),COLUMN())))</formula>
    </cfRule>
  </conditionalFormatting>
  <conditionalFormatting sqref="AN41">
    <cfRule type="expression" priority="143" aboveAverage="0" equalAverage="0" bottom="0" percent="0" rank="0" text="" dxfId="1168">
      <formula>INDIRECT(ADDRESS(ROW(),COLUMN()))=TRUNC(INDIRECT(ADDRESS(ROW(),COLUMN())))</formula>
    </cfRule>
  </conditionalFormatting>
  <conditionalFormatting sqref="AO42:AT42">
    <cfRule type="expression" priority="144" aboveAverage="0" equalAverage="0" bottom="0" percent="0" rank="0" text="" dxfId="1169">
      <formula>INDIRECT(ADDRESS(ROW(),COLUMN()))=TRUNC(INDIRECT(ADDRESS(ROW(),COLUMN())))</formula>
    </cfRule>
  </conditionalFormatting>
  <conditionalFormatting sqref="AO41:AT41">
    <cfRule type="expression" priority="145" aboveAverage="0" equalAverage="0" bottom="0" percent="0" rank="0" text="" dxfId="1170">
      <formula>INDIRECT(ADDRESS(ROW(),COLUMN()))=TRUNC(INDIRECT(ADDRESS(ROW(),COLUMN())))</formula>
    </cfRule>
  </conditionalFormatting>
  <conditionalFormatting sqref="AU42">
    <cfRule type="expression" priority="146" aboveAverage="0" equalAverage="0" bottom="0" percent="0" rank="0" text="" dxfId="1171">
      <formula>INDIRECT(ADDRESS(ROW(),COLUMN()))=TRUNC(INDIRECT(ADDRESS(ROW(),COLUMN())))</formula>
    </cfRule>
  </conditionalFormatting>
  <conditionalFormatting sqref="AU41">
    <cfRule type="expression" priority="147" aboveAverage="0" equalAverage="0" bottom="0" percent="0" rank="0" text="" dxfId="1172">
      <formula>INDIRECT(ADDRESS(ROW(),COLUMN()))=TRUNC(INDIRECT(ADDRESS(ROW(),COLUMN())))</formula>
    </cfRule>
  </conditionalFormatting>
  <conditionalFormatting sqref="AV42:AW42">
    <cfRule type="expression" priority="148" aboveAverage="0" equalAverage="0" bottom="0" percent="0" rank="0" text="" dxfId="1173">
      <formula>INDIRECT(ADDRESS(ROW(),COLUMN()))=TRUNC(INDIRECT(ADDRESS(ROW(),COLUMN())))</formula>
    </cfRule>
  </conditionalFormatting>
  <conditionalFormatting sqref="AV41:AW41">
    <cfRule type="expression" priority="149" aboveAverage="0" equalAverage="0" bottom="0" percent="0" rank="0" text="" dxfId="1174">
      <formula>INDIRECT(ADDRESS(ROW(),COLUMN()))=TRUNC(INDIRECT(ADDRESS(ROW(),COLUMN())))</formula>
    </cfRule>
  </conditionalFormatting>
  <conditionalFormatting sqref="S45">
    <cfRule type="expression" priority="150" aboveAverage="0" equalAverage="0" bottom="0" percent="0" rank="0" text="" dxfId="1175">
      <formula>INDIRECT(ADDRESS(ROW(),COLUMN()))=TRUNC(INDIRECT(ADDRESS(ROW(),COLUMN())))</formula>
    </cfRule>
  </conditionalFormatting>
  <conditionalFormatting sqref="S44">
    <cfRule type="expression" priority="151" aboveAverage="0" equalAverage="0" bottom="0" percent="0" rank="0" text="" dxfId="1176">
      <formula>INDIRECT(ADDRESS(ROW(),COLUMN()))=TRUNC(INDIRECT(ADDRESS(ROW(),COLUMN())))</formula>
    </cfRule>
  </conditionalFormatting>
  <conditionalFormatting sqref="T45:Y45">
    <cfRule type="expression" priority="152" aboveAverage="0" equalAverage="0" bottom="0" percent="0" rank="0" text="" dxfId="1177">
      <formula>INDIRECT(ADDRESS(ROW(),COLUMN()))=TRUNC(INDIRECT(ADDRESS(ROW(),COLUMN())))</formula>
    </cfRule>
  </conditionalFormatting>
  <conditionalFormatting sqref="T44:Y44">
    <cfRule type="expression" priority="153" aboveAverage="0" equalAverage="0" bottom="0" percent="0" rank="0" text="" dxfId="1178">
      <formula>INDIRECT(ADDRESS(ROW(),COLUMN()))=TRUNC(INDIRECT(ADDRESS(ROW(),COLUMN())))</formula>
    </cfRule>
  </conditionalFormatting>
  <conditionalFormatting sqref="AX44:BA45">
    <cfRule type="expression" priority="154" aboveAverage="0" equalAverage="0" bottom="0" percent="0" rank="0" text="" dxfId="1179">
      <formula>INDIRECT(ADDRESS(ROW(),COLUMN()))=TRUNC(INDIRECT(ADDRESS(ROW(),COLUMN())))</formula>
    </cfRule>
  </conditionalFormatting>
  <conditionalFormatting sqref="Z45">
    <cfRule type="expression" priority="155" aboveAverage="0" equalAverage="0" bottom="0" percent="0" rank="0" text="" dxfId="1180">
      <formula>INDIRECT(ADDRESS(ROW(),COLUMN()))=TRUNC(INDIRECT(ADDRESS(ROW(),COLUMN())))</formula>
    </cfRule>
  </conditionalFormatting>
  <conditionalFormatting sqref="Z44">
    <cfRule type="expression" priority="156" aboveAverage="0" equalAverage="0" bottom="0" percent="0" rank="0" text="" dxfId="1181">
      <formula>INDIRECT(ADDRESS(ROW(),COLUMN()))=TRUNC(INDIRECT(ADDRESS(ROW(),COLUMN())))</formula>
    </cfRule>
  </conditionalFormatting>
  <conditionalFormatting sqref="AA45:AF45">
    <cfRule type="expression" priority="157" aboveAverage="0" equalAverage="0" bottom="0" percent="0" rank="0" text="" dxfId="1182">
      <formula>INDIRECT(ADDRESS(ROW(),COLUMN()))=TRUNC(INDIRECT(ADDRESS(ROW(),COLUMN())))</formula>
    </cfRule>
  </conditionalFormatting>
  <conditionalFormatting sqref="AA44:AF44">
    <cfRule type="expression" priority="158" aboveAverage="0" equalAverage="0" bottom="0" percent="0" rank="0" text="" dxfId="1183">
      <formula>INDIRECT(ADDRESS(ROW(),COLUMN()))=TRUNC(INDIRECT(ADDRESS(ROW(),COLUMN())))</formula>
    </cfRule>
  </conditionalFormatting>
  <conditionalFormatting sqref="AG45">
    <cfRule type="expression" priority="159" aboveAverage="0" equalAverage="0" bottom="0" percent="0" rank="0" text="" dxfId="1184">
      <formula>INDIRECT(ADDRESS(ROW(),COLUMN()))=TRUNC(INDIRECT(ADDRESS(ROW(),COLUMN())))</formula>
    </cfRule>
  </conditionalFormatting>
  <conditionalFormatting sqref="AG44">
    <cfRule type="expression" priority="160" aboveAverage="0" equalAverage="0" bottom="0" percent="0" rank="0" text="" dxfId="1185">
      <formula>INDIRECT(ADDRESS(ROW(),COLUMN()))=TRUNC(INDIRECT(ADDRESS(ROW(),COLUMN())))</formula>
    </cfRule>
  </conditionalFormatting>
  <conditionalFormatting sqref="AH45:AM45">
    <cfRule type="expression" priority="161" aboveAverage="0" equalAverage="0" bottom="0" percent="0" rank="0" text="" dxfId="1186">
      <formula>INDIRECT(ADDRESS(ROW(),COLUMN()))=TRUNC(INDIRECT(ADDRESS(ROW(),COLUMN())))</formula>
    </cfRule>
  </conditionalFormatting>
  <conditionalFormatting sqref="AH44:AM44">
    <cfRule type="expression" priority="162" aboveAverage="0" equalAverage="0" bottom="0" percent="0" rank="0" text="" dxfId="1187">
      <formula>INDIRECT(ADDRESS(ROW(),COLUMN()))=TRUNC(INDIRECT(ADDRESS(ROW(),COLUMN())))</formula>
    </cfRule>
  </conditionalFormatting>
  <conditionalFormatting sqref="AN45">
    <cfRule type="expression" priority="163" aboveAverage="0" equalAverage="0" bottom="0" percent="0" rank="0" text="" dxfId="1188">
      <formula>INDIRECT(ADDRESS(ROW(),COLUMN()))=TRUNC(INDIRECT(ADDRESS(ROW(),COLUMN())))</formula>
    </cfRule>
  </conditionalFormatting>
  <conditionalFormatting sqref="AN44">
    <cfRule type="expression" priority="164" aboveAverage="0" equalAverage="0" bottom="0" percent="0" rank="0" text="" dxfId="1189">
      <formula>INDIRECT(ADDRESS(ROW(),COLUMN()))=TRUNC(INDIRECT(ADDRESS(ROW(),COLUMN())))</formula>
    </cfRule>
  </conditionalFormatting>
  <conditionalFormatting sqref="AO45:AT45">
    <cfRule type="expression" priority="165" aboveAverage="0" equalAverage="0" bottom="0" percent="0" rank="0" text="" dxfId="1190">
      <formula>INDIRECT(ADDRESS(ROW(),COLUMN()))=TRUNC(INDIRECT(ADDRESS(ROW(),COLUMN())))</formula>
    </cfRule>
  </conditionalFormatting>
  <conditionalFormatting sqref="AO44:AT44">
    <cfRule type="expression" priority="166" aboveAverage="0" equalAverage="0" bottom="0" percent="0" rank="0" text="" dxfId="1191">
      <formula>INDIRECT(ADDRESS(ROW(),COLUMN()))=TRUNC(INDIRECT(ADDRESS(ROW(),COLUMN())))</formula>
    </cfRule>
  </conditionalFormatting>
  <conditionalFormatting sqref="AU45">
    <cfRule type="expression" priority="167" aboveAverage="0" equalAverage="0" bottom="0" percent="0" rank="0" text="" dxfId="1192">
      <formula>INDIRECT(ADDRESS(ROW(),COLUMN()))=TRUNC(INDIRECT(ADDRESS(ROW(),COLUMN())))</formula>
    </cfRule>
  </conditionalFormatting>
  <conditionalFormatting sqref="AU44">
    <cfRule type="expression" priority="168" aboveAverage="0" equalAverage="0" bottom="0" percent="0" rank="0" text="" dxfId="1193">
      <formula>INDIRECT(ADDRESS(ROW(),COLUMN()))=TRUNC(INDIRECT(ADDRESS(ROW(),COLUMN())))</formula>
    </cfRule>
  </conditionalFormatting>
  <conditionalFormatting sqref="AV45:AW45">
    <cfRule type="expression" priority="169" aboveAverage="0" equalAverage="0" bottom="0" percent="0" rank="0" text="" dxfId="1194">
      <formula>INDIRECT(ADDRESS(ROW(),COLUMN()))=TRUNC(INDIRECT(ADDRESS(ROW(),COLUMN())))</formula>
    </cfRule>
  </conditionalFormatting>
  <conditionalFormatting sqref="AV44:AW44">
    <cfRule type="expression" priority="170" aboveAverage="0" equalAverage="0" bottom="0" percent="0" rank="0" text="" dxfId="1195">
      <formula>INDIRECT(ADDRESS(ROW(),COLUMN()))=TRUNC(INDIRECT(ADDRESS(ROW(),COLUMN())))</formula>
    </cfRule>
  </conditionalFormatting>
  <conditionalFormatting sqref="S48">
    <cfRule type="expression" priority="171" aboveAverage="0" equalAverage="0" bottom="0" percent="0" rank="0" text="" dxfId="1196">
      <formula>INDIRECT(ADDRESS(ROW(),COLUMN()))=TRUNC(INDIRECT(ADDRESS(ROW(),COLUMN())))</formula>
    </cfRule>
  </conditionalFormatting>
  <conditionalFormatting sqref="S47">
    <cfRule type="expression" priority="172" aboveAverage="0" equalAverage="0" bottom="0" percent="0" rank="0" text="" dxfId="1197">
      <formula>INDIRECT(ADDRESS(ROW(),COLUMN()))=TRUNC(INDIRECT(ADDRESS(ROW(),COLUMN())))</formula>
    </cfRule>
  </conditionalFormatting>
  <conditionalFormatting sqref="T48:Y48">
    <cfRule type="expression" priority="173" aboveAverage="0" equalAverage="0" bottom="0" percent="0" rank="0" text="" dxfId="1198">
      <formula>INDIRECT(ADDRESS(ROW(),COLUMN()))=TRUNC(INDIRECT(ADDRESS(ROW(),COLUMN())))</formula>
    </cfRule>
  </conditionalFormatting>
  <conditionalFormatting sqref="T47:Y47">
    <cfRule type="expression" priority="174" aboveAverage="0" equalAverage="0" bottom="0" percent="0" rank="0" text="" dxfId="1199">
      <formula>INDIRECT(ADDRESS(ROW(),COLUMN()))=TRUNC(INDIRECT(ADDRESS(ROW(),COLUMN())))</formula>
    </cfRule>
  </conditionalFormatting>
  <conditionalFormatting sqref="AX47:BA48">
    <cfRule type="expression" priority="175" aboveAverage="0" equalAverage="0" bottom="0" percent="0" rank="0" text="" dxfId="1200">
      <formula>INDIRECT(ADDRESS(ROW(),COLUMN()))=TRUNC(INDIRECT(ADDRESS(ROW(),COLUMN())))</formula>
    </cfRule>
  </conditionalFormatting>
  <conditionalFormatting sqref="Z48">
    <cfRule type="expression" priority="176" aboveAverage="0" equalAverage="0" bottom="0" percent="0" rank="0" text="" dxfId="1201">
      <formula>INDIRECT(ADDRESS(ROW(),COLUMN()))=TRUNC(INDIRECT(ADDRESS(ROW(),COLUMN())))</formula>
    </cfRule>
  </conditionalFormatting>
  <conditionalFormatting sqref="Z47">
    <cfRule type="expression" priority="177" aboveAverage="0" equalAverage="0" bottom="0" percent="0" rank="0" text="" dxfId="1202">
      <formula>INDIRECT(ADDRESS(ROW(),COLUMN()))=TRUNC(INDIRECT(ADDRESS(ROW(),COLUMN())))</formula>
    </cfRule>
  </conditionalFormatting>
  <conditionalFormatting sqref="AA48:AF48">
    <cfRule type="expression" priority="178" aboveAverage="0" equalAverage="0" bottom="0" percent="0" rank="0" text="" dxfId="1203">
      <formula>INDIRECT(ADDRESS(ROW(),COLUMN()))=TRUNC(INDIRECT(ADDRESS(ROW(),COLUMN())))</formula>
    </cfRule>
  </conditionalFormatting>
  <conditionalFormatting sqref="AA47:AF47">
    <cfRule type="expression" priority="179" aboveAverage="0" equalAverage="0" bottom="0" percent="0" rank="0" text="" dxfId="1204">
      <formula>INDIRECT(ADDRESS(ROW(),COLUMN()))=TRUNC(INDIRECT(ADDRESS(ROW(),COLUMN())))</formula>
    </cfRule>
  </conditionalFormatting>
  <conditionalFormatting sqref="AG48">
    <cfRule type="expression" priority="180" aboveAverage="0" equalAverage="0" bottom="0" percent="0" rank="0" text="" dxfId="1205">
      <formula>INDIRECT(ADDRESS(ROW(),COLUMN()))=TRUNC(INDIRECT(ADDRESS(ROW(),COLUMN())))</formula>
    </cfRule>
  </conditionalFormatting>
  <conditionalFormatting sqref="AG47">
    <cfRule type="expression" priority="181" aboveAverage="0" equalAverage="0" bottom="0" percent="0" rank="0" text="" dxfId="1206">
      <formula>INDIRECT(ADDRESS(ROW(),COLUMN()))=TRUNC(INDIRECT(ADDRESS(ROW(),COLUMN())))</formula>
    </cfRule>
  </conditionalFormatting>
  <conditionalFormatting sqref="AH48:AM48">
    <cfRule type="expression" priority="182" aboveAverage="0" equalAverage="0" bottom="0" percent="0" rank="0" text="" dxfId="1207">
      <formula>INDIRECT(ADDRESS(ROW(),COLUMN()))=TRUNC(INDIRECT(ADDRESS(ROW(),COLUMN())))</formula>
    </cfRule>
  </conditionalFormatting>
  <conditionalFormatting sqref="AH47:AM47">
    <cfRule type="expression" priority="183" aboveAverage="0" equalAverage="0" bottom="0" percent="0" rank="0" text="" dxfId="1208">
      <formula>INDIRECT(ADDRESS(ROW(),COLUMN()))=TRUNC(INDIRECT(ADDRESS(ROW(),COLUMN())))</formula>
    </cfRule>
  </conditionalFormatting>
  <conditionalFormatting sqref="AN48">
    <cfRule type="expression" priority="184" aboveAverage="0" equalAverage="0" bottom="0" percent="0" rank="0" text="" dxfId="1209">
      <formula>INDIRECT(ADDRESS(ROW(),COLUMN()))=TRUNC(INDIRECT(ADDRESS(ROW(),COLUMN())))</formula>
    </cfRule>
  </conditionalFormatting>
  <conditionalFormatting sqref="AN47">
    <cfRule type="expression" priority="185" aboveAverage="0" equalAverage="0" bottom="0" percent="0" rank="0" text="" dxfId="1210">
      <formula>INDIRECT(ADDRESS(ROW(),COLUMN()))=TRUNC(INDIRECT(ADDRESS(ROW(),COLUMN())))</formula>
    </cfRule>
  </conditionalFormatting>
  <conditionalFormatting sqref="AO48:AT48">
    <cfRule type="expression" priority="186" aboveAverage="0" equalAverage="0" bottom="0" percent="0" rank="0" text="" dxfId="1211">
      <formula>INDIRECT(ADDRESS(ROW(),COLUMN()))=TRUNC(INDIRECT(ADDRESS(ROW(),COLUMN())))</formula>
    </cfRule>
  </conditionalFormatting>
  <conditionalFormatting sqref="AO47:AT47">
    <cfRule type="expression" priority="187" aboveAverage="0" equalAverage="0" bottom="0" percent="0" rank="0" text="" dxfId="1212">
      <formula>INDIRECT(ADDRESS(ROW(),COLUMN()))=TRUNC(INDIRECT(ADDRESS(ROW(),COLUMN())))</formula>
    </cfRule>
  </conditionalFormatting>
  <conditionalFormatting sqref="AU48">
    <cfRule type="expression" priority="188" aboveAverage="0" equalAverage="0" bottom="0" percent="0" rank="0" text="" dxfId="1213">
      <formula>INDIRECT(ADDRESS(ROW(),COLUMN()))=TRUNC(INDIRECT(ADDRESS(ROW(),COLUMN())))</formula>
    </cfRule>
  </conditionalFormatting>
  <conditionalFormatting sqref="AU47">
    <cfRule type="expression" priority="189" aboveAverage="0" equalAverage="0" bottom="0" percent="0" rank="0" text="" dxfId="1214">
      <formula>INDIRECT(ADDRESS(ROW(),COLUMN()))=TRUNC(INDIRECT(ADDRESS(ROW(),COLUMN())))</formula>
    </cfRule>
  </conditionalFormatting>
  <conditionalFormatting sqref="AV48:AW48">
    <cfRule type="expression" priority="190" aboveAverage="0" equalAverage="0" bottom="0" percent="0" rank="0" text="" dxfId="1215">
      <formula>INDIRECT(ADDRESS(ROW(),COLUMN()))=TRUNC(INDIRECT(ADDRESS(ROW(),COLUMN())))</formula>
    </cfRule>
  </conditionalFormatting>
  <conditionalFormatting sqref="AV47:AW47">
    <cfRule type="expression" priority="191" aboveAverage="0" equalAverage="0" bottom="0" percent="0" rank="0" text="" dxfId="1216">
      <formula>INDIRECT(ADDRESS(ROW(),COLUMN()))=TRUNC(INDIRECT(ADDRESS(ROW(),COLUMN())))</formula>
    </cfRule>
  </conditionalFormatting>
  <conditionalFormatting sqref="S51">
    <cfRule type="expression" priority="192" aboveAverage="0" equalAverage="0" bottom="0" percent="0" rank="0" text="" dxfId="1217">
      <formula>INDIRECT(ADDRESS(ROW(),COLUMN()))=TRUNC(INDIRECT(ADDRESS(ROW(),COLUMN())))</formula>
    </cfRule>
  </conditionalFormatting>
  <conditionalFormatting sqref="S50">
    <cfRule type="expression" priority="193" aboveAverage="0" equalAverage="0" bottom="0" percent="0" rank="0" text="" dxfId="1218">
      <formula>INDIRECT(ADDRESS(ROW(),COLUMN()))=TRUNC(INDIRECT(ADDRESS(ROW(),COLUMN())))</formula>
    </cfRule>
  </conditionalFormatting>
  <conditionalFormatting sqref="T51:Y51">
    <cfRule type="expression" priority="194" aboveAverage="0" equalAverage="0" bottom="0" percent="0" rank="0" text="" dxfId="1219">
      <formula>INDIRECT(ADDRESS(ROW(),COLUMN()))=TRUNC(INDIRECT(ADDRESS(ROW(),COLUMN())))</formula>
    </cfRule>
  </conditionalFormatting>
  <conditionalFormatting sqref="T50:Y50">
    <cfRule type="expression" priority="195" aboveAverage="0" equalAverage="0" bottom="0" percent="0" rank="0" text="" dxfId="1220">
      <formula>INDIRECT(ADDRESS(ROW(),COLUMN()))=TRUNC(INDIRECT(ADDRESS(ROW(),COLUMN())))</formula>
    </cfRule>
  </conditionalFormatting>
  <conditionalFormatting sqref="AX50:BA51">
    <cfRule type="expression" priority="196" aboveAverage="0" equalAverage="0" bottom="0" percent="0" rank="0" text="" dxfId="1221">
      <formula>INDIRECT(ADDRESS(ROW(),COLUMN()))=TRUNC(INDIRECT(ADDRESS(ROW(),COLUMN())))</formula>
    </cfRule>
  </conditionalFormatting>
  <conditionalFormatting sqref="Z51">
    <cfRule type="expression" priority="197" aboveAverage="0" equalAverage="0" bottom="0" percent="0" rank="0" text="" dxfId="1222">
      <formula>INDIRECT(ADDRESS(ROW(),COLUMN()))=TRUNC(INDIRECT(ADDRESS(ROW(),COLUMN())))</formula>
    </cfRule>
  </conditionalFormatting>
  <conditionalFormatting sqref="Z50">
    <cfRule type="expression" priority="198" aboveAverage="0" equalAverage="0" bottom="0" percent="0" rank="0" text="" dxfId="1223">
      <formula>INDIRECT(ADDRESS(ROW(),COLUMN()))=TRUNC(INDIRECT(ADDRESS(ROW(),COLUMN())))</formula>
    </cfRule>
  </conditionalFormatting>
  <conditionalFormatting sqref="AA51:AF51">
    <cfRule type="expression" priority="199" aboveAverage="0" equalAverage="0" bottom="0" percent="0" rank="0" text="" dxfId="1224">
      <formula>INDIRECT(ADDRESS(ROW(),COLUMN()))=TRUNC(INDIRECT(ADDRESS(ROW(),COLUMN())))</formula>
    </cfRule>
  </conditionalFormatting>
  <conditionalFormatting sqref="AA50:AF50">
    <cfRule type="expression" priority="200" aboveAverage="0" equalAverage="0" bottom="0" percent="0" rank="0" text="" dxfId="1225">
      <formula>INDIRECT(ADDRESS(ROW(),COLUMN()))=TRUNC(INDIRECT(ADDRESS(ROW(),COLUMN())))</formula>
    </cfRule>
  </conditionalFormatting>
  <conditionalFormatting sqref="AG51">
    <cfRule type="expression" priority="201" aboveAverage="0" equalAverage="0" bottom="0" percent="0" rank="0" text="" dxfId="1226">
      <formula>INDIRECT(ADDRESS(ROW(),COLUMN()))=TRUNC(INDIRECT(ADDRESS(ROW(),COLUMN())))</formula>
    </cfRule>
  </conditionalFormatting>
  <conditionalFormatting sqref="AG50">
    <cfRule type="expression" priority="202" aboveAverage="0" equalAverage="0" bottom="0" percent="0" rank="0" text="" dxfId="1227">
      <formula>INDIRECT(ADDRESS(ROW(),COLUMN()))=TRUNC(INDIRECT(ADDRESS(ROW(),COLUMN())))</formula>
    </cfRule>
  </conditionalFormatting>
  <conditionalFormatting sqref="AH51:AM51">
    <cfRule type="expression" priority="203" aboveAverage="0" equalAverage="0" bottom="0" percent="0" rank="0" text="" dxfId="1228">
      <formula>INDIRECT(ADDRESS(ROW(),COLUMN()))=TRUNC(INDIRECT(ADDRESS(ROW(),COLUMN())))</formula>
    </cfRule>
  </conditionalFormatting>
  <conditionalFormatting sqref="AH50:AM50">
    <cfRule type="expression" priority="204" aboveAverage="0" equalAverage="0" bottom="0" percent="0" rank="0" text="" dxfId="1229">
      <formula>INDIRECT(ADDRESS(ROW(),COLUMN()))=TRUNC(INDIRECT(ADDRESS(ROW(),COLUMN())))</formula>
    </cfRule>
  </conditionalFormatting>
  <conditionalFormatting sqref="AN51">
    <cfRule type="expression" priority="205" aboveAverage="0" equalAverage="0" bottom="0" percent="0" rank="0" text="" dxfId="1230">
      <formula>INDIRECT(ADDRESS(ROW(),COLUMN()))=TRUNC(INDIRECT(ADDRESS(ROW(),COLUMN())))</formula>
    </cfRule>
  </conditionalFormatting>
  <conditionalFormatting sqref="AN50">
    <cfRule type="expression" priority="206" aboveAverage="0" equalAverage="0" bottom="0" percent="0" rank="0" text="" dxfId="1231">
      <formula>INDIRECT(ADDRESS(ROW(),COLUMN()))=TRUNC(INDIRECT(ADDRESS(ROW(),COLUMN())))</formula>
    </cfRule>
  </conditionalFormatting>
  <conditionalFormatting sqref="AO51:AT51">
    <cfRule type="expression" priority="207" aboveAverage="0" equalAverage="0" bottom="0" percent="0" rank="0" text="" dxfId="1232">
      <formula>INDIRECT(ADDRESS(ROW(),COLUMN()))=TRUNC(INDIRECT(ADDRESS(ROW(),COLUMN())))</formula>
    </cfRule>
  </conditionalFormatting>
  <conditionalFormatting sqref="AO50:AT50">
    <cfRule type="expression" priority="208" aboveAverage="0" equalAverage="0" bottom="0" percent="0" rank="0" text="" dxfId="1233">
      <formula>INDIRECT(ADDRESS(ROW(),COLUMN()))=TRUNC(INDIRECT(ADDRESS(ROW(),COLUMN())))</formula>
    </cfRule>
  </conditionalFormatting>
  <conditionalFormatting sqref="AU51">
    <cfRule type="expression" priority="209" aboveAverage="0" equalAverage="0" bottom="0" percent="0" rank="0" text="" dxfId="1234">
      <formula>INDIRECT(ADDRESS(ROW(),COLUMN()))=TRUNC(INDIRECT(ADDRESS(ROW(),COLUMN())))</formula>
    </cfRule>
  </conditionalFormatting>
  <conditionalFormatting sqref="AU50">
    <cfRule type="expression" priority="210" aboveAverage="0" equalAverage="0" bottom="0" percent="0" rank="0" text="" dxfId="1235">
      <formula>INDIRECT(ADDRESS(ROW(),COLUMN()))=TRUNC(INDIRECT(ADDRESS(ROW(),COLUMN())))</formula>
    </cfRule>
  </conditionalFormatting>
  <conditionalFormatting sqref="AV51:AW51">
    <cfRule type="expression" priority="211" aboveAverage="0" equalAverage="0" bottom="0" percent="0" rank="0" text="" dxfId="1236">
      <formula>INDIRECT(ADDRESS(ROW(),COLUMN()))=TRUNC(INDIRECT(ADDRESS(ROW(),COLUMN())))</formula>
    </cfRule>
  </conditionalFormatting>
  <conditionalFormatting sqref="AV50:AW50">
    <cfRule type="expression" priority="212" aboveAverage="0" equalAverage="0" bottom="0" percent="0" rank="0" text="" dxfId="1237">
      <formula>INDIRECT(ADDRESS(ROW(),COLUMN()))=TRUNC(INDIRECT(ADDRESS(ROW(),COLUMN())))</formula>
    </cfRule>
  </conditionalFormatting>
  <conditionalFormatting sqref="S54">
    <cfRule type="expression" priority="213" aboveAverage="0" equalAverage="0" bottom="0" percent="0" rank="0" text="" dxfId="1238">
      <formula>INDIRECT(ADDRESS(ROW(),COLUMN()))=TRUNC(INDIRECT(ADDRESS(ROW(),COLUMN())))</formula>
    </cfRule>
  </conditionalFormatting>
  <conditionalFormatting sqref="S53">
    <cfRule type="expression" priority="214" aboveAverage="0" equalAverage="0" bottom="0" percent="0" rank="0" text="" dxfId="1239">
      <formula>INDIRECT(ADDRESS(ROW(),COLUMN()))=TRUNC(INDIRECT(ADDRESS(ROW(),COLUMN())))</formula>
    </cfRule>
  </conditionalFormatting>
  <conditionalFormatting sqref="T54:Y54">
    <cfRule type="expression" priority="215" aboveAverage="0" equalAverage="0" bottom="0" percent="0" rank="0" text="" dxfId="1240">
      <formula>INDIRECT(ADDRESS(ROW(),COLUMN()))=TRUNC(INDIRECT(ADDRESS(ROW(),COLUMN())))</formula>
    </cfRule>
  </conditionalFormatting>
  <conditionalFormatting sqref="T53:Y53">
    <cfRule type="expression" priority="216" aboveAverage="0" equalAverage="0" bottom="0" percent="0" rank="0" text="" dxfId="1241">
      <formula>INDIRECT(ADDRESS(ROW(),COLUMN()))=TRUNC(INDIRECT(ADDRESS(ROW(),COLUMN())))</formula>
    </cfRule>
  </conditionalFormatting>
  <conditionalFormatting sqref="AX53:BA54">
    <cfRule type="expression" priority="217" aboveAverage="0" equalAverage="0" bottom="0" percent="0" rank="0" text="" dxfId="1242">
      <formula>INDIRECT(ADDRESS(ROW(),COLUMN()))=TRUNC(INDIRECT(ADDRESS(ROW(),COLUMN())))</formula>
    </cfRule>
  </conditionalFormatting>
  <conditionalFormatting sqref="Z54">
    <cfRule type="expression" priority="218" aboveAverage="0" equalAverage="0" bottom="0" percent="0" rank="0" text="" dxfId="1243">
      <formula>INDIRECT(ADDRESS(ROW(),COLUMN()))=TRUNC(INDIRECT(ADDRESS(ROW(),COLUMN())))</formula>
    </cfRule>
  </conditionalFormatting>
  <conditionalFormatting sqref="Z53">
    <cfRule type="expression" priority="219" aboveAverage="0" equalAverage="0" bottom="0" percent="0" rank="0" text="" dxfId="1244">
      <formula>INDIRECT(ADDRESS(ROW(),COLUMN()))=TRUNC(INDIRECT(ADDRESS(ROW(),COLUMN())))</formula>
    </cfRule>
  </conditionalFormatting>
  <conditionalFormatting sqref="AA54:AF54">
    <cfRule type="expression" priority="220" aboveAverage="0" equalAverage="0" bottom="0" percent="0" rank="0" text="" dxfId="1245">
      <formula>INDIRECT(ADDRESS(ROW(),COLUMN()))=TRUNC(INDIRECT(ADDRESS(ROW(),COLUMN())))</formula>
    </cfRule>
  </conditionalFormatting>
  <conditionalFormatting sqref="AA53:AF53">
    <cfRule type="expression" priority="221" aboveAverage="0" equalAverage="0" bottom="0" percent="0" rank="0" text="" dxfId="1246">
      <formula>INDIRECT(ADDRESS(ROW(),COLUMN()))=TRUNC(INDIRECT(ADDRESS(ROW(),COLUMN())))</formula>
    </cfRule>
  </conditionalFormatting>
  <conditionalFormatting sqref="AG54">
    <cfRule type="expression" priority="222" aboveAverage="0" equalAverage="0" bottom="0" percent="0" rank="0" text="" dxfId="1247">
      <formula>INDIRECT(ADDRESS(ROW(),COLUMN()))=TRUNC(INDIRECT(ADDRESS(ROW(),COLUMN())))</formula>
    </cfRule>
  </conditionalFormatting>
  <conditionalFormatting sqref="AG53">
    <cfRule type="expression" priority="223" aboveAverage="0" equalAverage="0" bottom="0" percent="0" rank="0" text="" dxfId="1248">
      <formula>INDIRECT(ADDRESS(ROW(),COLUMN()))=TRUNC(INDIRECT(ADDRESS(ROW(),COLUMN())))</formula>
    </cfRule>
  </conditionalFormatting>
  <conditionalFormatting sqref="AH54:AM54">
    <cfRule type="expression" priority="224" aboveAverage="0" equalAverage="0" bottom="0" percent="0" rank="0" text="" dxfId="1249">
      <formula>INDIRECT(ADDRESS(ROW(),COLUMN()))=TRUNC(INDIRECT(ADDRESS(ROW(),COLUMN())))</formula>
    </cfRule>
  </conditionalFormatting>
  <conditionalFormatting sqref="AH53:AM53">
    <cfRule type="expression" priority="225" aboveAverage="0" equalAverage="0" bottom="0" percent="0" rank="0" text="" dxfId="1250">
      <formula>INDIRECT(ADDRESS(ROW(),COLUMN()))=TRUNC(INDIRECT(ADDRESS(ROW(),COLUMN())))</formula>
    </cfRule>
  </conditionalFormatting>
  <conditionalFormatting sqref="AN54">
    <cfRule type="expression" priority="226" aboveAverage="0" equalAverage="0" bottom="0" percent="0" rank="0" text="" dxfId="1251">
      <formula>INDIRECT(ADDRESS(ROW(),COLUMN()))=TRUNC(INDIRECT(ADDRESS(ROW(),COLUMN())))</formula>
    </cfRule>
  </conditionalFormatting>
  <conditionalFormatting sqref="AN53">
    <cfRule type="expression" priority="227" aboveAverage="0" equalAverage="0" bottom="0" percent="0" rank="0" text="" dxfId="1252">
      <formula>INDIRECT(ADDRESS(ROW(),COLUMN()))=TRUNC(INDIRECT(ADDRESS(ROW(),COLUMN())))</formula>
    </cfRule>
  </conditionalFormatting>
  <conditionalFormatting sqref="AO54:AT54">
    <cfRule type="expression" priority="228" aboveAverage="0" equalAverage="0" bottom="0" percent="0" rank="0" text="" dxfId="1253">
      <formula>INDIRECT(ADDRESS(ROW(),COLUMN()))=TRUNC(INDIRECT(ADDRESS(ROW(),COLUMN())))</formula>
    </cfRule>
  </conditionalFormatting>
  <conditionalFormatting sqref="AO53:AT53">
    <cfRule type="expression" priority="229" aboveAverage="0" equalAverage="0" bottom="0" percent="0" rank="0" text="" dxfId="1254">
      <formula>INDIRECT(ADDRESS(ROW(),COLUMN()))=TRUNC(INDIRECT(ADDRESS(ROW(),COLUMN())))</formula>
    </cfRule>
  </conditionalFormatting>
  <conditionalFormatting sqref="AU54">
    <cfRule type="expression" priority="230" aboveAverage="0" equalAverage="0" bottom="0" percent="0" rank="0" text="" dxfId="1255">
      <formula>INDIRECT(ADDRESS(ROW(),COLUMN()))=TRUNC(INDIRECT(ADDRESS(ROW(),COLUMN())))</formula>
    </cfRule>
  </conditionalFormatting>
  <conditionalFormatting sqref="AU53">
    <cfRule type="expression" priority="231" aboveAverage="0" equalAverage="0" bottom="0" percent="0" rank="0" text="" dxfId="1256">
      <formula>INDIRECT(ADDRESS(ROW(),COLUMN()))=TRUNC(INDIRECT(ADDRESS(ROW(),COLUMN())))</formula>
    </cfRule>
  </conditionalFormatting>
  <conditionalFormatting sqref="AV54:AW54">
    <cfRule type="expression" priority="232" aboveAverage="0" equalAverage="0" bottom="0" percent="0" rank="0" text="" dxfId="1257">
      <formula>INDIRECT(ADDRESS(ROW(),COLUMN()))=TRUNC(INDIRECT(ADDRESS(ROW(),COLUMN())))</formula>
    </cfRule>
  </conditionalFormatting>
  <conditionalFormatting sqref="AV53:AW53">
    <cfRule type="expression" priority="233" aboveAverage="0" equalAverage="0" bottom="0" percent="0" rank="0" text="" dxfId="1258">
      <formula>INDIRECT(ADDRESS(ROW(),COLUMN()))=TRUNC(INDIRECT(ADDRESS(ROW(),COLUMN())))</formula>
    </cfRule>
  </conditionalFormatting>
  <conditionalFormatting sqref="S57">
    <cfRule type="expression" priority="234" aboveAverage="0" equalAverage="0" bottom="0" percent="0" rank="0" text="" dxfId="1259">
      <formula>INDIRECT(ADDRESS(ROW(),COLUMN()))=TRUNC(INDIRECT(ADDRESS(ROW(),COLUMN())))</formula>
    </cfRule>
  </conditionalFormatting>
  <conditionalFormatting sqref="S56">
    <cfRule type="expression" priority="235" aboveAverage="0" equalAverage="0" bottom="0" percent="0" rank="0" text="" dxfId="1260">
      <formula>INDIRECT(ADDRESS(ROW(),COLUMN()))=TRUNC(INDIRECT(ADDRESS(ROW(),COLUMN())))</formula>
    </cfRule>
  </conditionalFormatting>
  <conditionalFormatting sqref="T57:Y57">
    <cfRule type="expression" priority="236" aboveAverage="0" equalAverage="0" bottom="0" percent="0" rank="0" text="" dxfId="1261">
      <formula>INDIRECT(ADDRESS(ROW(),COLUMN()))=TRUNC(INDIRECT(ADDRESS(ROW(),COLUMN())))</formula>
    </cfRule>
  </conditionalFormatting>
  <conditionalFormatting sqref="T56:Y56">
    <cfRule type="expression" priority="237" aboveAverage="0" equalAverage="0" bottom="0" percent="0" rank="0" text="" dxfId="1262">
      <formula>INDIRECT(ADDRESS(ROW(),COLUMN()))=TRUNC(INDIRECT(ADDRESS(ROW(),COLUMN())))</formula>
    </cfRule>
  </conditionalFormatting>
  <conditionalFormatting sqref="AX56:BA57">
    <cfRule type="expression" priority="238" aboveAverage="0" equalAverage="0" bottom="0" percent="0" rank="0" text="" dxfId="1263">
      <formula>INDIRECT(ADDRESS(ROW(),COLUMN()))=TRUNC(INDIRECT(ADDRESS(ROW(),COLUMN())))</formula>
    </cfRule>
  </conditionalFormatting>
  <conditionalFormatting sqref="Z57">
    <cfRule type="expression" priority="239" aboveAverage="0" equalAverage="0" bottom="0" percent="0" rank="0" text="" dxfId="1264">
      <formula>INDIRECT(ADDRESS(ROW(),COLUMN()))=TRUNC(INDIRECT(ADDRESS(ROW(),COLUMN())))</formula>
    </cfRule>
  </conditionalFormatting>
  <conditionalFormatting sqref="Z56">
    <cfRule type="expression" priority="240" aboveAverage="0" equalAverage="0" bottom="0" percent="0" rank="0" text="" dxfId="1265">
      <formula>INDIRECT(ADDRESS(ROW(),COLUMN()))=TRUNC(INDIRECT(ADDRESS(ROW(),COLUMN())))</formula>
    </cfRule>
  </conditionalFormatting>
  <conditionalFormatting sqref="AA57:AF57">
    <cfRule type="expression" priority="241" aboveAverage="0" equalAverage="0" bottom="0" percent="0" rank="0" text="" dxfId="1266">
      <formula>INDIRECT(ADDRESS(ROW(),COLUMN()))=TRUNC(INDIRECT(ADDRESS(ROW(),COLUMN())))</formula>
    </cfRule>
  </conditionalFormatting>
  <conditionalFormatting sqref="AA56:AF56">
    <cfRule type="expression" priority="242" aboveAverage="0" equalAverage="0" bottom="0" percent="0" rank="0" text="" dxfId="1267">
      <formula>INDIRECT(ADDRESS(ROW(),COLUMN()))=TRUNC(INDIRECT(ADDRESS(ROW(),COLUMN())))</formula>
    </cfRule>
  </conditionalFormatting>
  <conditionalFormatting sqref="AG57">
    <cfRule type="expression" priority="243" aboveAverage="0" equalAverage="0" bottom="0" percent="0" rank="0" text="" dxfId="1268">
      <formula>INDIRECT(ADDRESS(ROW(),COLUMN()))=TRUNC(INDIRECT(ADDRESS(ROW(),COLUMN())))</formula>
    </cfRule>
  </conditionalFormatting>
  <conditionalFormatting sqref="AG56">
    <cfRule type="expression" priority="244" aboveAverage="0" equalAverage="0" bottom="0" percent="0" rank="0" text="" dxfId="1269">
      <formula>INDIRECT(ADDRESS(ROW(),COLUMN()))=TRUNC(INDIRECT(ADDRESS(ROW(),COLUMN())))</formula>
    </cfRule>
  </conditionalFormatting>
  <conditionalFormatting sqref="AH57:AM57">
    <cfRule type="expression" priority="245" aboveAverage="0" equalAverage="0" bottom="0" percent="0" rank="0" text="" dxfId="1270">
      <formula>INDIRECT(ADDRESS(ROW(),COLUMN()))=TRUNC(INDIRECT(ADDRESS(ROW(),COLUMN())))</formula>
    </cfRule>
  </conditionalFormatting>
  <conditionalFormatting sqref="AH56:AM56">
    <cfRule type="expression" priority="246" aboveAverage="0" equalAverage="0" bottom="0" percent="0" rank="0" text="" dxfId="1271">
      <formula>INDIRECT(ADDRESS(ROW(),COLUMN()))=TRUNC(INDIRECT(ADDRESS(ROW(),COLUMN())))</formula>
    </cfRule>
  </conditionalFormatting>
  <conditionalFormatting sqref="AN57">
    <cfRule type="expression" priority="247" aboveAverage="0" equalAverage="0" bottom="0" percent="0" rank="0" text="" dxfId="1272">
      <formula>INDIRECT(ADDRESS(ROW(),COLUMN()))=TRUNC(INDIRECT(ADDRESS(ROW(),COLUMN())))</formula>
    </cfRule>
  </conditionalFormatting>
  <conditionalFormatting sqref="AN56">
    <cfRule type="expression" priority="248" aboveAverage="0" equalAverage="0" bottom="0" percent="0" rank="0" text="" dxfId="1273">
      <formula>INDIRECT(ADDRESS(ROW(),COLUMN()))=TRUNC(INDIRECT(ADDRESS(ROW(),COLUMN())))</formula>
    </cfRule>
  </conditionalFormatting>
  <conditionalFormatting sqref="AO57:AT57">
    <cfRule type="expression" priority="249" aboveAverage="0" equalAverage="0" bottom="0" percent="0" rank="0" text="" dxfId="1274">
      <formula>INDIRECT(ADDRESS(ROW(),COLUMN()))=TRUNC(INDIRECT(ADDRESS(ROW(),COLUMN())))</formula>
    </cfRule>
  </conditionalFormatting>
  <conditionalFormatting sqref="AO56:AT56">
    <cfRule type="expression" priority="250" aboveAverage="0" equalAverage="0" bottom="0" percent="0" rank="0" text="" dxfId="1275">
      <formula>INDIRECT(ADDRESS(ROW(),COLUMN()))=TRUNC(INDIRECT(ADDRESS(ROW(),COLUMN())))</formula>
    </cfRule>
  </conditionalFormatting>
  <conditionalFormatting sqref="AU57">
    <cfRule type="expression" priority="251" aboveAverage="0" equalAverage="0" bottom="0" percent="0" rank="0" text="" dxfId="1276">
      <formula>INDIRECT(ADDRESS(ROW(),COLUMN()))=TRUNC(INDIRECT(ADDRESS(ROW(),COLUMN())))</formula>
    </cfRule>
  </conditionalFormatting>
  <conditionalFormatting sqref="AU56">
    <cfRule type="expression" priority="252" aboveAverage="0" equalAverage="0" bottom="0" percent="0" rank="0" text="" dxfId="1277">
      <formula>INDIRECT(ADDRESS(ROW(),COLUMN()))=TRUNC(INDIRECT(ADDRESS(ROW(),COLUMN())))</formula>
    </cfRule>
  </conditionalFormatting>
  <conditionalFormatting sqref="AV57:AW57">
    <cfRule type="expression" priority="253" aboveAverage="0" equalAverage="0" bottom="0" percent="0" rank="0" text="" dxfId="1278">
      <formula>INDIRECT(ADDRESS(ROW(),COLUMN()))=TRUNC(INDIRECT(ADDRESS(ROW(),COLUMN())))</formula>
    </cfRule>
  </conditionalFormatting>
  <conditionalFormatting sqref="AV56:AW56">
    <cfRule type="expression" priority="254" aboveAverage="0" equalAverage="0" bottom="0" percent="0" rank="0" text="" dxfId="1279">
      <formula>INDIRECT(ADDRESS(ROW(),COLUMN()))=TRUNC(INDIRECT(ADDRESS(ROW(),COLUMN())))</formula>
    </cfRule>
  </conditionalFormatting>
  <conditionalFormatting sqref="S60">
    <cfRule type="expression" priority="255" aboveAverage="0" equalAverage="0" bottom="0" percent="0" rank="0" text="" dxfId="1280">
      <formula>INDIRECT(ADDRESS(ROW(),COLUMN()))=TRUNC(INDIRECT(ADDRESS(ROW(),COLUMN())))</formula>
    </cfRule>
  </conditionalFormatting>
  <conditionalFormatting sqref="S59">
    <cfRule type="expression" priority="256" aboveAverage="0" equalAverage="0" bottom="0" percent="0" rank="0" text="" dxfId="1281">
      <formula>INDIRECT(ADDRESS(ROW(),COLUMN()))=TRUNC(INDIRECT(ADDRESS(ROW(),COLUMN())))</formula>
    </cfRule>
  </conditionalFormatting>
  <conditionalFormatting sqref="T60:Y60">
    <cfRule type="expression" priority="257" aboveAverage="0" equalAverage="0" bottom="0" percent="0" rank="0" text="" dxfId="1282">
      <formula>INDIRECT(ADDRESS(ROW(),COLUMN()))=TRUNC(INDIRECT(ADDRESS(ROW(),COLUMN())))</formula>
    </cfRule>
  </conditionalFormatting>
  <conditionalFormatting sqref="T59:Y59">
    <cfRule type="expression" priority="258" aboveAverage="0" equalAverage="0" bottom="0" percent="0" rank="0" text="" dxfId="1283">
      <formula>INDIRECT(ADDRESS(ROW(),COLUMN()))=TRUNC(INDIRECT(ADDRESS(ROW(),COLUMN())))</formula>
    </cfRule>
  </conditionalFormatting>
  <conditionalFormatting sqref="AX59:BA60">
    <cfRule type="expression" priority="259" aboveAverage="0" equalAverage="0" bottom="0" percent="0" rank="0" text="" dxfId="1284">
      <formula>INDIRECT(ADDRESS(ROW(),COLUMN()))=TRUNC(INDIRECT(ADDRESS(ROW(),COLUMN())))</formula>
    </cfRule>
  </conditionalFormatting>
  <conditionalFormatting sqref="Z60">
    <cfRule type="expression" priority="260" aboveAverage="0" equalAverage="0" bottom="0" percent="0" rank="0" text="" dxfId="1285">
      <formula>INDIRECT(ADDRESS(ROW(),COLUMN()))=TRUNC(INDIRECT(ADDRESS(ROW(),COLUMN())))</formula>
    </cfRule>
  </conditionalFormatting>
  <conditionalFormatting sqref="Z59">
    <cfRule type="expression" priority="261" aboveAverage="0" equalAverage="0" bottom="0" percent="0" rank="0" text="" dxfId="1286">
      <formula>INDIRECT(ADDRESS(ROW(),COLUMN()))=TRUNC(INDIRECT(ADDRESS(ROW(),COLUMN())))</formula>
    </cfRule>
  </conditionalFormatting>
  <conditionalFormatting sqref="AA60:AF60">
    <cfRule type="expression" priority="262" aboveAverage="0" equalAverage="0" bottom="0" percent="0" rank="0" text="" dxfId="1287">
      <formula>INDIRECT(ADDRESS(ROW(),COLUMN()))=TRUNC(INDIRECT(ADDRESS(ROW(),COLUMN())))</formula>
    </cfRule>
  </conditionalFormatting>
  <conditionalFormatting sqref="AA59:AF59">
    <cfRule type="expression" priority="263" aboveAverage="0" equalAverage="0" bottom="0" percent="0" rank="0" text="" dxfId="1288">
      <formula>INDIRECT(ADDRESS(ROW(),COLUMN()))=TRUNC(INDIRECT(ADDRESS(ROW(),COLUMN())))</formula>
    </cfRule>
  </conditionalFormatting>
  <conditionalFormatting sqref="AG60">
    <cfRule type="expression" priority="264" aboveAverage="0" equalAverage="0" bottom="0" percent="0" rank="0" text="" dxfId="1289">
      <formula>INDIRECT(ADDRESS(ROW(),COLUMN()))=TRUNC(INDIRECT(ADDRESS(ROW(),COLUMN())))</formula>
    </cfRule>
  </conditionalFormatting>
  <conditionalFormatting sqref="AG59">
    <cfRule type="expression" priority="265" aboveAverage="0" equalAverage="0" bottom="0" percent="0" rank="0" text="" dxfId="1290">
      <formula>INDIRECT(ADDRESS(ROW(),COLUMN()))=TRUNC(INDIRECT(ADDRESS(ROW(),COLUMN())))</formula>
    </cfRule>
  </conditionalFormatting>
  <conditionalFormatting sqref="AH60:AM60">
    <cfRule type="expression" priority="266" aboveAverage="0" equalAverage="0" bottom="0" percent="0" rank="0" text="" dxfId="1291">
      <formula>INDIRECT(ADDRESS(ROW(),COLUMN()))=TRUNC(INDIRECT(ADDRESS(ROW(),COLUMN())))</formula>
    </cfRule>
  </conditionalFormatting>
  <conditionalFormatting sqref="AH59:AM59">
    <cfRule type="expression" priority="267" aboveAverage="0" equalAverage="0" bottom="0" percent="0" rank="0" text="" dxfId="1292">
      <formula>INDIRECT(ADDRESS(ROW(),COLUMN()))=TRUNC(INDIRECT(ADDRESS(ROW(),COLUMN())))</formula>
    </cfRule>
  </conditionalFormatting>
  <conditionalFormatting sqref="AN60">
    <cfRule type="expression" priority="268" aboveAverage="0" equalAverage="0" bottom="0" percent="0" rank="0" text="" dxfId="1293">
      <formula>INDIRECT(ADDRESS(ROW(),COLUMN()))=TRUNC(INDIRECT(ADDRESS(ROW(),COLUMN())))</formula>
    </cfRule>
  </conditionalFormatting>
  <conditionalFormatting sqref="AN59">
    <cfRule type="expression" priority="269" aboveAverage="0" equalAverage="0" bottom="0" percent="0" rank="0" text="" dxfId="1294">
      <formula>INDIRECT(ADDRESS(ROW(),COLUMN()))=TRUNC(INDIRECT(ADDRESS(ROW(),COLUMN())))</formula>
    </cfRule>
  </conditionalFormatting>
  <conditionalFormatting sqref="AO60:AT60">
    <cfRule type="expression" priority="270" aboveAverage="0" equalAverage="0" bottom="0" percent="0" rank="0" text="" dxfId="1295">
      <formula>INDIRECT(ADDRESS(ROW(),COLUMN()))=TRUNC(INDIRECT(ADDRESS(ROW(),COLUMN())))</formula>
    </cfRule>
  </conditionalFormatting>
  <conditionalFormatting sqref="AO59:AT59">
    <cfRule type="expression" priority="271" aboveAverage="0" equalAverage="0" bottom="0" percent="0" rank="0" text="" dxfId="1296">
      <formula>INDIRECT(ADDRESS(ROW(),COLUMN()))=TRUNC(INDIRECT(ADDRESS(ROW(),COLUMN())))</formula>
    </cfRule>
  </conditionalFormatting>
  <conditionalFormatting sqref="AU60">
    <cfRule type="expression" priority="272" aboveAverage="0" equalAverage="0" bottom="0" percent="0" rank="0" text="" dxfId="1297">
      <formula>INDIRECT(ADDRESS(ROW(),COLUMN()))=TRUNC(INDIRECT(ADDRESS(ROW(),COLUMN())))</formula>
    </cfRule>
  </conditionalFormatting>
  <conditionalFormatting sqref="AU59">
    <cfRule type="expression" priority="273" aboveAverage="0" equalAverage="0" bottom="0" percent="0" rank="0" text="" dxfId="1298">
      <formula>INDIRECT(ADDRESS(ROW(),COLUMN()))=TRUNC(INDIRECT(ADDRESS(ROW(),COLUMN())))</formula>
    </cfRule>
  </conditionalFormatting>
  <conditionalFormatting sqref="AV60:AW60">
    <cfRule type="expression" priority="274" aboveAverage="0" equalAverage="0" bottom="0" percent="0" rank="0" text="" dxfId="1299">
      <formula>INDIRECT(ADDRESS(ROW(),COLUMN()))=TRUNC(INDIRECT(ADDRESS(ROW(),COLUMN())))</formula>
    </cfRule>
  </conditionalFormatting>
  <conditionalFormatting sqref="AV59:AW59">
    <cfRule type="expression" priority="275" aboveAverage="0" equalAverage="0" bottom="0" percent="0" rank="0" text="" dxfId="1300">
      <formula>INDIRECT(ADDRESS(ROW(),COLUMN()))=TRUNC(INDIRECT(ADDRESS(ROW(),COLUMN())))</formula>
    </cfRule>
  </conditionalFormatting>
  <conditionalFormatting sqref="S62:BA64">
    <cfRule type="expression" priority="276" aboveAverage="0" equalAverage="0" bottom="0" percent="0" rank="0" text="" dxfId="1301">
      <formula>INDIRECT(ADDRESS(ROW(),COLUMN()))=TRUNC(INDIRECT(ADDRESS(ROW(),COLUMN())))</formula>
    </cfRule>
  </conditionalFormatting>
  <dataValidations count="8">
    <dataValidation allowBlank="true" error="入力可能範囲　32～40" errorStyle="stop" operator="between" showDropDown="false" showErrorMessage="true" showInputMessage="true" sqref="AX6" type="decimal">
      <formula1>32</formula1>
      <formula2>40</formula2>
    </dataValidation>
    <dataValidation allowBlank="true" errorStyle="stop" operator="between" showDropDown="false" showErrorMessage="false" showInputMessage="true" sqref="G22:G60" type="list">
      <formula1>"A,B,C,D"</formula1>
      <formula2>0</formula2>
    </dataValidation>
    <dataValidation allowBlank="true" errorStyle="stop" operator="between" showDropDown="false" showErrorMessage="false" showInputMessage="true" sqref="S22:AW22 S25:AW25 S28:AW28 S31:AW31 S34:AW34 S37:AW37 S40:AW40 S43:AW43 S46:AW46 S49:AW49 S52:AW52 S55:AW55 S58:AW58" type="list">
      <formula1>シフト記号表</formula1>
      <formula2>0</formula2>
    </dataValidation>
    <dataValidation allowBlank="true" errorStyle="stop" operator="between" showDropDown="false" showErrorMessage="false" showInputMessage="true" sqref="C22:E60" type="list">
      <formula1>職種</formula1>
      <formula2>0</formula2>
    </dataValidation>
    <dataValidation allowBlank="true" errorStyle="stop" operator="between" showDropDown="false" showErrorMessage="true" showInputMessage="true" sqref="BB4:BE4" type="list">
      <formula1>"予定,実績,予定・実績"</formula1>
      <formula2>0</formula2>
    </dataValidation>
    <dataValidation allowBlank="true" errorStyle="stop" operator="between" showDropDown="false" showErrorMessage="true" showInputMessage="true" sqref="BB3:BE3" type="list">
      <formula1>"４週,暦月"</formula1>
      <formula2>0</formula2>
    </dataValidation>
    <dataValidation allowBlank="true" error="リストにない場合のみ、入力してください。" errorStyle="warning" operator="between" showDropDown="false" showErrorMessage="false" showInputMessage="true" sqref="H22:K60" type="list">
      <formula1>INDIRECT(C22)</formula1>
      <formula2>0</formula2>
    </dataValidation>
    <dataValidation allowBlank="true" errorStyle="stop" operator="between" showDropDown="false" showErrorMessage="true" showInputMessage="true" sqref="AP1:BE1 AC3" type="list">
      <formula1>#ref!</formula1>
      <formula2>0</formula2>
    </dataValidation>
  </dataValidations>
  <printOptions headings="false" gridLines="false" gridLinesSet="true" horizontalCentered="true" verticalCentered="false"/>
  <pageMargins left="0.157638888888889" right="0.157638888888889" top="0.315277777777778" bottom="0.354861111111111" header="0.511811023622047" footer="0.315277777777778"/>
  <pageSetup paperSize="9" scale="100" fitToWidth="1" fitToHeight="0" pageOrder="downThenOver" orientation="landscape" blackAndWhite="false" draft="false" cellComments="none" horizontalDpi="300" verticalDpi="300" copies="1"/>
  <headerFooter differentFirst="false" differentOddEven="false">
    <oddHeader/>
    <oddFooter>&amp;R&amp;14&amp;P/&amp;N</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W4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26.25" zeroHeight="false" outlineLevelRow="0" outlineLevelCol="0"/>
  <cols>
    <col collapsed="false" customWidth="true" hidden="false" outlineLevel="0" max="1" min="1" style="155" width="1.59"/>
    <col collapsed="false" customWidth="true" hidden="false" outlineLevel="0" max="2" min="2" style="314" width="5.6"/>
    <col collapsed="false" customWidth="true" hidden="false" outlineLevel="0" max="3" min="3" style="314" width="10.59"/>
    <col collapsed="false" customWidth="true" hidden="false" outlineLevel="0" max="4" min="4" style="314" width="3.4"/>
    <col collapsed="false" customWidth="true" hidden="false" outlineLevel="0" max="5" min="5" style="155" width="15.6"/>
    <col collapsed="false" customWidth="true" hidden="false" outlineLevel="0" max="6" min="6" style="155" width="3.4"/>
    <col collapsed="false" customWidth="true" hidden="false" outlineLevel="0" max="7" min="7" style="155" width="15.6"/>
    <col collapsed="false" customWidth="true" hidden="false" outlineLevel="0" max="8" min="8" style="155" width="3.4"/>
    <col collapsed="false" customWidth="true" hidden="false" outlineLevel="0" max="9" min="9" style="314" width="15.6"/>
    <col collapsed="false" customWidth="true" hidden="false" outlineLevel="0" max="10" min="10" style="155" width="3.4"/>
    <col collapsed="false" customWidth="true" hidden="false" outlineLevel="0" max="11" min="11" style="155" width="15.6"/>
    <col collapsed="false" customWidth="true" hidden="false" outlineLevel="0" max="12" min="12" style="155" width="3.4"/>
    <col collapsed="false" customWidth="true" hidden="false" outlineLevel="0" max="13" min="13" style="155" width="15.6"/>
    <col collapsed="false" customWidth="true" hidden="false" outlineLevel="0" max="14" min="14" style="155" width="3.4"/>
    <col collapsed="false" customWidth="true" hidden="false" outlineLevel="0" max="15" min="15" style="155" width="15.6"/>
    <col collapsed="false" customWidth="true" hidden="false" outlineLevel="0" max="16" min="16" style="155" width="3.4"/>
    <col collapsed="false" customWidth="true" hidden="false" outlineLevel="0" max="17" min="17" style="155" width="15.6"/>
    <col collapsed="false" customWidth="true" hidden="false" outlineLevel="0" max="18" min="18" style="155" width="3.4"/>
    <col collapsed="false" customWidth="true" hidden="false" outlineLevel="0" max="19" min="19" style="155" width="15.6"/>
    <col collapsed="false" customWidth="true" hidden="false" outlineLevel="0" max="20" min="20" style="155" width="3.4"/>
    <col collapsed="false" customWidth="true" hidden="false" outlineLevel="0" max="21" min="21" style="155" width="15.6"/>
    <col collapsed="false" customWidth="true" hidden="false" outlineLevel="0" max="22" min="22" style="155" width="3.4"/>
    <col collapsed="false" customWidth="true" hidden="false" outlineLevel="0" max="23" min="23" style="155" width="50.6"/>
    <col collapsed="false" customWidth="false" hidden="false" outlineLevel="0" max="1024" min="24" style="155" width="9"/>
  </cols>
  <sheetData>
    <row r="1" customFormat="false" ht="26.25" hidden="false" customHeight="false" outlineLevel="0" collapsed="false">
      <c r="B1" s="315" t="s">
        <v>36</v>
      </c>
    </row>
    <row r="2" customFormat="false" ht="26.25" hidden="false" customHeight="false" outlineLevel="0" collapsed="false">
      <c r="B2" s="316" t="s">
        <v>37</v>
      </c>
      <c r="E2" s="154"/>
      <c r="I2" s="156"/>
    </row>
    <row r="3" customFormat="false" ht="26.25" hidden="false" customHeight="false" outlineLevel="0" collapsed="false">
      <c r="B3" s="156" t="s">
        <v>38</v>
      </c>
      <c r="E3" s="154" t="s">
        <v>39</v>
      </c>
      <c r="I3" s="156"/>
    </row>
    <row r="4" customFormat="false" ht="26.25" hidden="false" customHeight="false" outlineLevel="0" collapsed="false">
      <c r="B4" s="316"/>
      <c r="E4" s="317" t="s">
        <v>40</v>
      </c>
      <c r="F4" s="317"/>
      <c r="G4" s="317"/>
      <c r="H4" s="317"/>
      <c r="I4" s="317"/>
      <c r="J4" s="317"/>
      <c r="K4" s="317"/>
      <c r="M4" s="317" t="s">
        <v>160</v>
      </c>
      <c r="N4" s="317"/>
      <c r="O4" s="317"/>
      <c r="Q4" s="317" t="s">
        <v>161</v>
      </c>
      <c r="R4" s="317"/>
      <c r="S4" s="317"/>
      <c r="T4" s="317"/>
      <c r="U4" s="317"/>
      <c r="W4" s="317" t="s">
        <v>41</v>
      </c>
    </row>
    <row r="5" customFormat="false" ht="26.25" hidden="false" customHeight="false" outlineLevel="0" collapsed="false">
      <c r="B5" s="314" t="s">
        <v>21</v>
      </c>
      <c r="C5" s="314" t="s">
        <v>42</v>
      </c>
      <c r="E5" s="314" t="s">
        <v>43</v>
      </c>
      <c r="F5" s="314"/>
      <c r="G5" s="314" t="s">
        <v>44</v>
      </c>
      <c r="I5" s="314" t="s">
        <v>45</v>
      </c>
      <c r="K5" s="314" t="s">
        <v>40</v>
      </c>
      <c r="M5" s="314" t="s">
        <v>162</v>
      </c>
      <c r="O5" s="314" t="s">
        <v>163</v>
      </c>
      <c r="Q5" s="314" t="s">
        <v>162</v>
      </c>
      <c r="S5" s="314" t="s">
        <v>163</v>
      </c>
      <c r="U5" s="314" t="s">
        <v>40</v>
      </c>
      <c r="W5" s="317"/>
    </row>
    <row r="6" customFormat="false" ht="26.25" hidden="false" customHeight="false" outlineLevel="0" collapsed="false">
      <c r="B6" s="314" t="n">
        <v>1</v>
      </c>
      <c r="C6" s="159" t="s">
        <v>46</v>
      </c>
      <c r="D6" s="314" t="s">
        <v>47</v>
      </c>
      <c r="E6" s="161" t="n">
        <v>0.375</v>
      </c>
      <c r="F6" s="314" t="s">
        <v>48</v>
      </c>
      <c r="G6" s="161" t="n">
        <v>0.75</v>
      </c>
      <c r="H6" s="155" t="s">
        <v>49</v>
      </c>
      <c r="I6" s="161" t="n">
        <v>0.0416666666666667</v>
      </c>
      <c r="J6" s="155" t="s">
        <v>7</v>
      </c>
      <c r="K6" s="318" t="n">
        <f aca="false">(G6-E6-I6)*24</f>
        <v>8</v>
      </c>
      <c r="M6" s="161" t="n">
        <v>0.395833333333333</v>
      </c>
      <c r="N6" s="314" t="s">
        <v>48</v>
      </c>
      <c r="O6" s="161" t="n">
        <v>0.6875</v>
      </c>
      <c r="Q6" s="319" t="n">
        <f aca="false">IF(E6&lt;M6,M6,E6)</f>
        <v>0.395833333333333</v>
      </c>
      <c r="R6" s="314" t="s">
        <v>48</v>
      </c>
      <c r="S6" s="319" t="n">
        <f aca="false">IF(G6&gt;O6,O6,G6)</f>
        <v>0.6875</v>
      </c>
      <c r="U6" s="318" t="n">
        <f aca="false">(S6-Q6)*24</f>
        <v>7</v>
      </c>
      <c r="W6" s="165"/>
    </row>
    <row r="7" customFormat="false" ht="26.25" hidden="false" customHeight="false" outlineLevel="0" collapsed="false">
      <c r="B7" s="314" t="n">
        <v>2</v>
      </c>
      <c r="C7" s="159" t="s">
        <v>50</v>
      </c>
      <c r="D7" s="314" t="s">
        <v>47</v>
      </c>
      <c r="E7" s="161"/>
      <c r="F7" s="314" t="s">
        <v>48</v>
      </c>
      <c r="G7" s="161"/>
      <c r="H7" s="155" t="s">
        <v>49</v>
      </c>
      <c r="I7" s="161" t="n">
        <v>0</v>
      </c>
      <c r="J7" s="155" t="s">
        <v>7</v>
      </c>
      <c r="K7" s="318" t="n">
        <f aca="false">(G7-E7-I7)*24</f>
        <v>0</v>
      </c>
      <c r="M7" s="161"/>
      <c r="N7" s="314" t="s">
        <v>48</v>
      </c>
      <c r="O7" s="161"/>
      <c r="Q7" s="319" t="n">
        <f aca="false">IF(E7&lt;M7,M7,E7)</f>
        <v>0</v>
      </c>
      <c r="R7" s="314" t="s">
        <v>48</v>
      </c>
      <c r="S7" s="319" t="n">
        <f aca="false">IF(G7&gt;O7,O7,G7)</f>
        <v>0</v>
      </c>
      <c r="U7" s="318" t="n">
        <f aca="false">(S7-Q7)*24</f>
        <v>0</v>
      </c>
      <c r="W7" s="165"/>
    </row>
    <row r="8" customFormat="false" ht="26.25" hidden="false" customHeight="false" outlineLevel="0" collapsed="false">
      <c r="B8" s="314" t="n">
        <v>3</v>
      </c>
      <c r="C8" s="159" t="s">
        <v>51</v>
      </c>
      <c r="D8" s="314" t="s">
        <v>47</v>
      </c>
      <c r="E8" s="161"/>
      <c r="F8" s="314" t="s">
        <v>48</v>
      </c>
      <c r="G8" s="161"/>
      <c r="H8" s="155" t="s">
        <v>49</v>
      </c>
      <c r="I8" s="161" t="n">
        <v>0</v>
      </c>
      <c r="J8" s="155" t="s">
        <v>7</v>
      </c>
      <c r="K8" s="318" t="n">
        <f aca="false">(G8-E8-I8)*24</f>
        <v>0</v>
      </c>
      <c r="M8" s="161"/>
      <c r="N8" s="314" t="s">
        <v>48</v>
      </c>
      <c r="O8" s="161"/>
      <c r="Q8" s="319" t="n">
        <f aca="false">IF(E8&lt;M8,M8,E8)</f>
        <v>0</v>
      </c>
      <c r="R8" s="314" t="s">
        <v>48</v>
      </c>
      <c r="S8" s="319" t="n">
        <f aca="false">IF(G8&gt;O8,O8,G8)</f>
        <v>0</v>
      </c>
      <c r="U8" s="318" t="n">
        <f aca="false">(S8-Q8)*24</f>
        <v>0</v>
      </c>
      <c r="W8" s="165"/>
    </row>
    <row r="9" customFormat="false" ht="26.25" hidden="false" customHeight="false" outlineLevel="0" collapsed="false">
      <c r="B9" s="314" t="n">
        <v>4</v>
      </c>
      <c r="C9" s="159" t="s">
        <v>52</v>
      </c>
      <c r="D9" s="314" t="s">
        <v>47</v>
      </c>
      <c r="E9" s="161"/>
      <c r="F9" s="314" t="s">
        <v>48</v>
      </c>
      <c r="G9" s="161"/>
      <c r="H9" s="155" t="s">
        <v>49</v>
      </c>
      <c r="I9" s="161" t="n">
        <v>0</v>
      </c>
      <c r="J9" s="155" t="s">
        <v>7</v>
      </c>
      <c r="K9" s="318" t="n">
        <f aca="false">(G9-E9-I9)*24</f>
        <v>0</v>
      </c>
      <c r="M9" s="161"/>
      <c r="N9" s="314" t="s">
        <v>48</v>
      </c>
      <c r="O9" s="161"/>
      <c r="Q9" s="319" t="n">
        <f aca="false">IF(E9&lt;M9,M9,E9)</f>
        <v>0</v>
      </c>
      <c r="R9" s="314" t="s">
        <v>48</v>
      </c>
      <c r="S9" s="319" t="n">
        <f aca="false">IF(G9&gt;O9,O9,G9)</f>
        <v>0</v>
      </c>
      <c r="U9" s="318" t="n">
        <f aca="false">(S9-Q9)*24</f>
        <v>0</v>
      </c>
      <c r="W9" s="165"/>
    </row>
    <row r="10" customFormat="false" ht="26.25" hidden="false" customHeight="false" outlineLevel="0" collapsed="false">
      <c r="B10" s="314" t="n">
        <v>5</v>
      </c>
      <c r="C10" s="159" t="s">
        <v>53</v>
      </c>
      <c r="D10" s="314" t="s">
        <v>47</v>
      </c>
      <c r="E10" s="161"/>
      <c r="F10" s="314" t="s">
        <v>48</v>
      </c>
      <c r="G10" s="161"/>
      <c r="H10" s="155" t="s">
        <v>49</v>
      </c>
      <c r="I10" s="161" t="n">
        <v>0</v>
      </c>
      <c r="J10" s="155" t="s">
        <v>7</v>
      </c>
      <c r="K10" s="318" t="n">
        <f aca="false">(G10-E10-I10)*24</f>
        <v>0</v>
      </c>
      <c r="M10" s="161"/>
      <c r="N10" s="314" t="s">
        <v>48</v>
      </c>
      <c r="O10" s="161"/>
      <c r="Q10" s="319" t="n">
        <f aca="false">IF(E10&lt;M10,M10,E10)</f>
        <v>0</v>
      </c>
      <c r="R10" s="314" t="s">
        <v>48</v>
      </c>
      <c r="S10" s="319" t="n">
        <f aca="false">IF(G10&gt;O10,O10,G10)</f>
        <v>0</v>
      </c>
      <c r="U10" s="318" t="n">
        <f aca="false">(S10-Q10)*24</f>
        <v>0</v>
      </c>
      <c r="W10" s="165"/>
    </row>
    <row r="11" customFormat="false" ht="26.25" hidden="false" customHeight="false" outlineLevel="0" collapsed="false">
      <c r="B11" s="314" t="n">
        <v>6</v>
      </c>
      <c r="C11" s="159" t="s">
        <v>54</v>
      </c>
      <c r="D11" s="314" t="s">
        <v>47</v>
      </c>
      <c r="E11" s="161"/>
      <c r="F11" s="314" t="s">
        <v>48</v>
      </c>
      <c r="G11" s="161"/>
      <c r="H11" s="155" t="s">
        <v>49</v>
      </c>
      <c r="I11" s="161" t="n">
        <v>0</v>
      </c>
      <c r="J11" s="155" t="s">
        <v>7</v>
      </c>
      <c r="K11" s="318" t="n">
        <f aca="false">(G11-E11-I11)*24</f>
        <v>0</v>
      </c>
      <c r="M11" s="161"/>
      <c r="N11" s="314" t="s">
        <v>48</v>
      </c>
      <c r="O11" s="161"/>
      <c r="Q11" s="319" t="n">
        <f aca="false">IF(E11&lt;M11,M11,E11)</f>
        <v>0</v>
      </c>
      <c r="R11" s="314" t="s">
        <v>48</v>
      </c>
      <c r="S11" s="319" t="n">
        <f aca="false">IF(G11&gt;O11,O11,G11)</f>
        <v>0</v>
      </c>
      <c r="U11" s="318" t="n">
        <f aca="false">(S11-Q11)*24</f>
        <v>0</v>
      </c>
      <c r="W11" s="165"/>
    </row>
    <row r="12" customFormat="false" ht="26.25" hidden="false" customHeight="false" outlineLevel="0" collapsed="false">
      <c r="B12" s="314" t="n">
        <v>7</v>
      </c>
      <c r="C12" s="159" t="s">
        <v>55</v>
      </c>
      <c r="D12" s="314" t="s">
        <v>47</v>
      </c>
      <c r="E12" s="161"/>
      <c r="F12" s="314" t="s">
        <v>48</v>
      </c>
      <c r="G12" s="161"/>
      <c r="H12" s="155" t="s">
        <v>49</v>
      </c>
      <c r="I12" s="161" t="n">
        <v>0</v>
      </c>
      <c r="J12" s="155" t="s">
        <v>7</v>
      </c>
      <c r="K12" s="318" t="n">
        <f aca="false">(G12-E12-I12)*24</f>
        <v>0</v>
      </c>
      <c r="M12" s="161"/>
      <c r="N12" s="314" t="s">
        <v>48</v>
      </c>
      <c r="O12" s="161"/>
      <c r="Q12" s="319" t="n">
        <f aca="false">IF(E12&lt;M12,M12,E12)</f>
        <v>0</v>
      </c>
      <c r="R12" s="314" t="s">
        <v>48</v>
      </c>
      <c r="S12" s="319" t="n">
        <f aca="false">IF(G12&gt;O12,O12,G12)</f>
        <v>0</v>
      </c>
      <c r="U12" s="318" t="n">
        <f aca="false">(S12-Q12)*24</f>
        <v>0</v>
      </c>
      <c r="W12" s="165"/>
    </row>
    <row r="13" customFormat="false" ht="26.25" hidden="false" customHeight="false" outlineLevel="0" collapsed="false">
      <c r="B13" s="314" t="n">
        <v>8</v>
      </c>
      <c r="C13" s="159" t="s">
        <v>56</v>
      </c>
      <c r="D13" s="314" t="s">
        <v>47</v>
      </c>
      <c r="E13" s="161"/>
      <c r="F13" s="314" t="s">
        <v>48</v>
      </c>
      <c r="G13" s="161"/>
      <c r="H13" s="155" t="s">
        <v>49</v>
      </c>
      <c r="I13" s="161" t="n">
        <v>0</v>
      </c>
      <c r="J13" s="155" t="s">
        <v>7</v>
      </c>
      <c r="K13" s="318" t="n">
        <f aca="false">(G13-E13-I13)*24</f>
        <v>0</v>
      </c>
      <c r="M13" s="161"/>
      <c r="N13" s="314" t="s">
        <v>48</v>
      </c>
      <c r="O13" s="161"/>
      <c r="Q13" s="319" t="n">
        <f aca="false">IF(E13&lt;M13,M13,E13)</f>
        <v>0</v>
      </c>
      <c r="R13" s="314" t="s">
        <v>48</v>
      </c>
      <c r="S13" s="319" t="n">
        <f aca="false">IF(G13&gt;O13,O13,G13)</f>
        <v>0</v>
      </c>
      <c r="U13" s="318" t="n">
        <f aca="false">(S13-Q13)*24</f>
        <v>0</v>
      </c>
      <c r="W13" s="165"/>
    </row>
    <row r="14" customFormat="false" ht="26.25" hidden="false" customHeight="false" outlineLevel="0" collapsed="false">
      <c r="B14" s="314" t="n">
        <v>9</v>
      </c>
      <c r="C14" s="159" t="s">
        <v>57</v>
      </c>
      <c r="D14" s="314" t="s">
        <v>47</v>
      </c>
      <c r="E14" s="161"/>
      <c r="F14" s="314" t="s">
        <v>48</v>
      </c>
      <c r="G14" s="161"/>
      <c r="H14" s="155" t="s">
        <v>49</v>
      </c>
      <c r="I14" s="161" t="n">
        <v>0</v>
      </c>
      <c r="J14" s="155" t="s">
        <v>7</v>
      </c>
      <c r="K14" s="318" t="n">
        <f aca="false">(G14-E14-I14)*24</f>
        <v>0</v>
      </c>
      <c r="M14" s="161"/>
      <c r="N14" s="314" t="s">
        <v>48</v>
      </c>
      <c r="O14" s="161"/>
      <c r="Q14" s="319" t="n">
        <f aca="false">IF(E14&lt;M14,M14,E14)</f>
        <v>0</v>
      </c>
      <c r="R14" s="314" t="s">
        <v>48</v>
      </c>
      <c r="S14" s="319" t="n">
        <f aca="false">IF(G14&gt;O14,O14,G14)</f>
        <v>0</v>
      </c>
      <c r="U14" s="318" t="n">
        <f aca="false">(S14-Q14)*24</f>
        <v>0</v>
      </c>
      <c r="W14" s="165"/>
    </row>
    <row r="15" customFormat="false" ht="26.25" hidden="false" customHeight="false" outlineLevel="0" collapsed="false">
      <c r="B15" s="314" t="n">
        <v>10</v>
      </c>
      <c r="C15" s="159" t="s">
        <v>58</v>
      </c>
      <c r="D15" s="314" t="s">
        <v>47</v>
      </c>
      <c r="E15" s="161"/>
      <c r="F15" s="314" t="s">
        <v>48</v>
      </c>
      <c r="G15" s="161"/>
      <c r="H15" s="155" t="s">
        <v>49</v>
      </c>
      <c r="I15" s="161" t="n">
        <v>0</v>
      </c>
      <c r="J15" s="155" t="s">
        <v>7</v>
      </c>
      <c r="K15" s="318" t="n">
        <f aca="false">(G15-E15-I15)*24</f>
        <v>0</v>
      </c>
      <c r="M15" s="161"/>
      <c r="N15" s="314" t="s">
        <v>48</v>
      </c>
      <c r="O15" s="161"/>
      <c r="Q15" s="319" t="n">
        <f aca="false">IF(E15&lt;M15,M15,E15)</f>
        <v>0</v>
      </c>
      <c r="R15" s="314" t="s">
        <v>48</v>
      </c>
      <c r="S15" s="319" t="n">
        <f aca="false">IF(G15&gt;O15,O15,G15)</f>
        <v>0</v>
      </c>
      <c r="U15" s="318" t="n">
        <f aca="false">(S15-Q15)*24</f>
        <v>0</v>
      </c>
      <c r="W15" s="165"/>
    </row>
    <row r="16" customFormat="false" ht="26.25" hidden="false" customHeight="false" outlineLevel="0" collapsed="false">
      <c r="B16" s="314" t="n">
        <v>11</v>
      </c>
      <c r="C16" s="159" t="s">
        <v>59</v>
      </c>
      <c r="D16" s="314" t="s">
        <v>47</v>
      </c>
      <c r="E16" s="161"/>
      <c r="F16" s="314" t="s">
        <v>48</v>
      </c>
      <c r="G16" s="161"/>
      <c r="H16" s="155" t="s">
        <v>49</v>
      </c>
      <c r="I16" s="161" t="n">
        <v>0</v>
      </c>
      <c r="J16" s="155" t="s">
        <v>7</v>
      </c>
      <c r="K16" s="318" t="n">
        <f aca="false">(G16-E16-I16)*24</f>
        <v>0</v>
      </c>
      <c r="M16" s="161"/>
      <c r="N16" s="314" t="s">
        <v>48</v>
      </c>
      <c r="O16" s="161"/>
      <c r="Q16" s="319" t="n">
        <f aca="false">IF(E16&lt;M16,M16,E16)</f>
        <v>0</v>
      </c>
      <c r="R16" s="314" t="s">
        <v>48</v>
      </c>
      <c r="S16" s="319" t="n">
        <f aca="false">IF(G16&gt;O16,O16,G16)</f>
        <v>0</v>
      </c>
      <c r="U16" s="318" t="n">
        <f aca="false">(S16-Q16)*24</f>
        <v>0</v>
      </c>
      <c r="W16" s="165"/>
    </row>
    <row r="17" customFormat="false" ht="26.25" hidden="false" customHeight="false" outlineLevel="0" collapsed="false">
      <c r="B17" s="314" t="n">
        <v>12</v>
      </c>
      <c r="C17" s="159" t="s">
        <v>60</v>
      </c>
      <c r="D17" s="314" t="s">
        <v>47</v>
      </c>
      <c r="E17" s="161"/>
      <c r="F17" s="314" t="s">
        <v>48</v>
      </c>
      <c r="G17" s="161"/>
      <c r="H17" s="155" t="s">
        <v>49</v>
      </c>
      <c r="I17" s="161" t="n">
        <v>0</v>
      </c>
      <c r="J17" s="155" t="s">
        <v>7</v>
      </c>
      <c r="K17" s="318" t="n">
        <f aca="false">(G17-E17-I17)*24</f>
        <v>0</v>
      </c>
      <c r="M17" s="161"/>
      <c r="N17" s="314" t="s">
        <v>48</v>
      </c>
      <c r="O17" s="161"/>
      <c r="Q17" s="319" t="n">
        <f aca="false">IF(E17&lt;M17,M17,E17)</f>
        <v>0</v>
      </c>
      <c r="R17" s="314" t="s">
        <v>48</v>
      </c>
      <c r="S17" s="319" t="n">
        <f aca="false">IF(G17&gt;O17,O17,G17)</f>
        <v>0</v>
      </c>
      <c r="U17" s="318" t="n">
        <f aca="false">(S17-Q17)*24</f>
        <v>0</v>
      </c>
      <c r="W17" s="165"/>
    </row>
    <row r="18" customFormat="false" ht="26.25" hidden="false" customHeight="false" outlineLevel="0" collapsed="false">
      <c r="B18" s="314" t="n">
        <v>13</v>
      </c>
      <c r="C18" s="159" t="s">
        <v>61</v>
      </c>
      <c r="D18" s="314" t="s">
        <v>47</v>
      </c>
      <c r="E18" s="161"/>
      <c r="F18" s="314" t="s">
        <v>48</v>
      </c>
      <c r="G18" s="161"/>
      <c r="H18" s="155" t="s">
        <v>49</v>
      </c>
      <c r="I18" s="161" t="n">
        <v>0</v>
      </c>
      <c r="J18" s="155" t="s">
        <v>7</v>
      </c>
      <c r="K18" s="318" t="n">
        <f aca="false">(G18-E18-I18)*24</f>
        <v>0</v>
      </c>
      <c r="M18" s="161"/>
      <c r="N18" s="314" t="s">
        <v>48</v>
      </c>
      <c r="O18" s="161"/>
      <c r="Q18" s="319" t="n">
        <f aca="false">IF(E18&lt;M18,M18,E18)</f>
        <v>0</v>
      </c>
      <c r="R18" s="314" t="s">
        <v>48</v>
      </c>
      <c r="S18" s="319" t="n">
        <f aca="false">IF(G18&gt;O18,O18,G18)</f>
        <v>0</v>
      </c>
      <c r="U18" s="318" t="n">
        <f aca="false">(S18-Q18)*24</f>
        <v>0</v>
      </c>
      <c r="W18" s="165"/>
    </row>
    <row r="19" customFormat="false" ht="26.25" hidden="false" customHeight="false" outlineLevel="0" collapsed="false">
      <c r="B19" s="314" t="n">
        <v>14</v>
      </c>
      <c r="C19" s="159" t="s">
        <v>62</v>
      </c>
      <c r="D19" s="314" t="s">
        <v>47</v>
      </c>
      <c r="E19" s="161"/>
      <c r="F19" s="314" t="s">
        <v>48</v>
      </c>
      <c r="G19" s="161"/>
      <c r="H19" s="155" t="s">
        <v>49</v>
      </c>
      <c r="I19" s="161" t="n">
        <v>0</v>
      </c>
      <c r="J19" s="155" t="s">
        <v>7</v>
      </c>
      <c r="K19" s="318" t="n">
        <f aca="false">(G19-E19-I19)*24</f>
        <v>0</v>
      </c>
      <c r="M19" s="161"/>
      <c r="N19" s="314" t="s">
        <v>48</v>
      </c>
      <c r="O19" s="161"/>
      <c r="Q19" s="319" t="n">
        <f aca="false">IF(E19&lt;M19,M19,E19)</f>
        <v>0</v>
      </c>
      <c r="R19" s="314" t="s">
        <v>48</v>
      </c>
      <c r="S19" s="319" t="n">
        <f aca="false">IF(G19&gt;O19,O19,G19)</f>
        <v>0</v>
      </c>
      <c r="U19" s="318" t="n">
        <f aca="false">(S19-Q19)*24</f>
        <v>0</v>
      </c>
      <c r="W19" s="165"/>
    </row>
    <row r="20" customFormat="false" ht="26.25" hidden="false" customHeight="false" outlineLevel="0" collapsed="false">
      <c r="B20" s="314" t="n">
        <v>15</v>
      </c>
      <c r="C20" s="159" t="s">
        <v>63</v>
      </c>
      <c r="D20" s="314" t="s">
        <v>47</v>
      </c>
      <c r="E20" s="161"/>
      <c r="F20" s="314" t="s">
        <v>48</v>
      </c>
      <c r="G20" s="161"/>
      <c r="H20" s="155" t="s">
        <v>49</v>
      </c>
      <c r="I20" s="161" t="n">
        <v>0</v>
      </c>
      <c r="J20" s="155" t="s">
        <v>7</v>
      </c>
      <c r="K20" s="320" t="n">
        <f aca="false">(G20-E20-I20)*24</f>
        <v>0</v>
      </c>
      <c r="M20" s="161"/>
      <c r="N20" s="314" t="s">
        <v>48</v>
      </c>
      <c r="O20" s="161"/>
      <c r="Q20" s="319" t="n">
        <f aca="false">IF(E20&lt;M20,M20,E20)</f>
        <v>0</v>
      </c>
      <c r="R20" s="314" t="s">
        <v>48</v>
      </c>
      <c r="S20" s="319" t="n">
        <f aca="false">IF(G20&gt;O20,O20,G20)</f>
        <v>0</v>
      </c>
      <c r="U20" s="318" t="n">
        <f aca="false">(S20-Q20)*24</f>
        <v>0</v>
      </c>
      <c r="W20" s="165"/>
    </row>
    <row r="21" customFormat="false" ht="26.25" hidden="false" customHeight="false" outlineLevel="0" collapsed="false">
      <c r="B21" s="314" t="n">
        <v>16</v>
      </c>
      <c r="C21" s="159" t="s">
        <v>64</v>
      </c>
      <c r="D21" s="314" t="s">
        <v>47</v>
      </c>
      <c r="E21" s="161"/>
      <c r="F21" s="314" t="s">
        <v>48</v>
      </c>
      <c r="G21" s="161"/>
      <c r="H21" s="155" t="s">
        <v>49</v>
      </c>
      <c r="I21" s="161" t="n">
        <v>0</v>
      </c>
      <c r="J21" s="155" t="s">
        <v>7</v>
      </c>
      <c r="K21" s="318" t="n">
        <f aca="false">(G21-E21-I21)*24</f>
        <v>0</v>
      </c>
      <c r="M21" s="161"/>
      <c r="N21" s="314" t="s">
        <v>48</v>
      </c>
      <c r="O21" s="161"/>
      <c r="Q21" s="319" t="n">
        <f aca="false">IF(E21&lt;M21,M21,E21)</f>
        <v>0</v>
      </c>
      <c r="R21" s="314" t="s">
        <v>48</v>
      </c>
      <c r="S21" s="319" t="n">
        <f aca="false">IF(G21&gt;O21,O21,G21)</f>
        <v>0</v>
      </c>
      <c r="U21" s="318" t="n">
        <f aca="false">(S21-Q21)*24</f>
        <v>0</v>
      </c>
      <c r="W21" s="165"/>
    </row>
    <row r="22" customFormat="false" ht="26.25" hidden="false" customHeight="false" outlineLevel="0" collapsed="false">
      <c r="B22" s="314" t="n">
        <v>17</v>
      </c>
      <c r="C22" s="159" t="s">
        <v>65</v>
      </c>
      <c r="D22" s="314" t="s">
        <v>47</v>
      </c>
      <c r="E22" s="161"/>
      <c r="F22" s="314" t="s">
        <v>48</v>
      </c>
      <c r="G22" s="161"/>
      <c r="H22" s="155" t="s">
        <v>49</v>
      </c>
      <c r="I22" s="161" t="n">
        <v>0</v>
      </c>
      <c r="J22" s="155" t="s">
        <v>7</v>
      </c>
      <c r="K22" s="318" t="n">
        <f aca="false">(G22-E22-I22)*24</f>
        <v>0</v>
      </c>
      <c r="M22" s="161"/>
      <c r="N22" s="314" t="s">
        <v>48</v>
      </c>
      <c r="O22" s="161"/>
      <c r="Q22" s="319" t="n">
        <f aca="false">IF(E22&lt;M22,M22,E22)</f>
        <v>0</v>
      </c>
      <c r="R22" s="314" t="s">
        <v>48</v>
      </c>
      <c r="S22" s="319" t="n">
        <f aca="false">IF(G22&gt;O22,O22,G22)</f>
        <v>0</v>
      </c>
      <c r="U22" s="318" t="n">
        <f aca="false">(S22-Q22)*24</f>
        <v>0</v>
      </c>
      <c r="W22" s="165"/>
    </row>
    <row r="23" customFormat="false" ht="26.25" hidden="false" customHeight="false" outlineLevel="0" collapsed="false">
      <c r="B23" s="314" t="n">
        <v>18</v>
      </c>
      <c r="C23" s="159" t="s">
        <v>66</v>
      </c>
      <c r="D23" s="314" t="s">
        <v>47</v>
      </c>
      <c r="E23" s="161"/>
      <c r="F23" s="314" t="s">
        <v>48</v>
      </c>
      <c r="G23" s="161"/>
      <c r="H23" s="155" t="s">
        <v>49</v>
      </c>
      <c r="I23" s="161" t="n">
        <v>0</v>
      </c>
      <c r="J23" s="155" t="s">
        <v>7</v>
      </c>
      <c r="K23" s="318" t="n">
        <f aca="false">(G23-E23-I23)*24</f>
        <v>0</v>
      </c>
      <c r="M23" s="161"/>
      <c r="N23" s="314" t="s">
        <v>48</v>
      </c>
      <c r="O23" s="161"/>
      <c r="Q23" s="319" t="n">
        <f aca="false">IF(E23&lt;M23,M23,E23)</f>
        <v>0</v>
      </c>
      <c r="R23" s="314" t="s">
        <v>48</v>
      </c>
      <c r="S23" s="319" t="n">
        <f aca="false">IF(G23&gt;O23,O23,G23)</f>
        <v>0</v>
      </c>
      <c r="U23" s="318" t="n">
        <f aca="false">(S23-Q23)*24</f>
        <v>0</v>
      </c>
      <c r="W23" s="165"/>
    </row>
    <row r="24" customFormat="false" ht="26.25" hidden="false" customHeight="false" outlineLevel="0" collapsed="false">
      <c r="B24" s="314" t="n">
        <v>19</v>
      </c>
      <c r="C24" s="159" t="s">
        <v>67</v>
      </c>
      <c r="D24" s="314" t="s">
        <v>47</v>
      </c>
      <c r="E24" s="161"/>
      <c r="F24" s="314" t="s">
        <v>48</v>
      </c>
      <c r="G24" s="161"/>
      <c r="H24" s="155" t="s">
        <v>49</v>
      </c>
      <c r="I24" s="161" t="n">
        <v>0</v>
      </c>
      <c r="J24" s="155" t="s">
        <v>7</v>
      </c>
      <c r="K24" s="318" t="n">
        <f aca="false">(G24-E24-I24)*24</f>
        <v>0</v>
      </c>
      <c r="M24" s="161"/>
      <c r="N24" s="314" t="s">
        <v>48</v>
      </c>
      <c r="O24" s="161"/>
      <c r="Q24" s="319" t="n">
        <f aca="false">IF(E24&lt;M24,M24,E24)</f>
        <v>0</v>
      </c>
      <c r="R24" s="314" t="s">
        <v>48</v>
      </c>
      <c r="S24" s="319" t="n">
        <f aca="false">IF(G24&gt;O24,O24,G24)</f>
        <v>0</v>
      </c>
      <c r="U24" s="318" t="n">
        <f aca="false">(S24-Q24)*24</f>
        <v>0</v>
      </c>
      <c r="W24" s="165"/>
    </row>
    <row r="25" customFormat="false" ht="26.25" hidden="false" customHeight="false" outlineLevel="0" collapsed="false">
      <c r="B25" s="314" t="n">
        <v>20</v>
      </c>
      <c r="C25" s="159" t="s">
        <v>68</v>
      </c>
      <c r="D25" s="314" t="s">
        <v>47</v>
      </c>
      <c r="E25" s="161"/>
      <c r="F25" s="314" t="s">
        <v>48</v>
      </c>
      <c r="G25" s="161"/>
      <c r="H25" s="155" t="s">
        <v>49</v>
      </c>
      <c r="I25" s="161" t="n">
        <v>0</v>
      </c>
      <c r="J25" s="155" t="s">
        <v>7</v>
      </c>
      <c r="K25" s="318" t="n">
        <f aca="false">(G25-E25-I25)*24</f>
        <v>0</v>
      </c>
      <c r="M25" s="161"/>
      <c r="N25" s="314" t="s">
        <v>48</v>
      </c>
      <c r="O25" s="161"/>
      <c r="Q25" s="319" t="n">
        <f aca="false">IF(E25&lt;M25,M25,E25)</f>
        <v>0</v>
      </c>
      <c r="R25" s="314" t="s">
        <v>48</v>
      </c>
      <c r="S25" s="319" t="n">
        <f aca="false">IF(G25&gt;O25,O25,G25)</f>
        <v>0</v>
      </c>
      <c r="U25" s="318" t="n">
        <f aca="false">(S25-Q25)*24</f>
        <v>0</v>
      </c>
      <c r="W25" s="165"/>
    </row>
    <row r="26" customFormat="false" ht="26.25" hidden="false" customHeight="false" outlineLevel="0" collapsed="false">
      <c r="B26" s="314" t="n">
        <v>21</v>
      </c>
      <c r="C26" s="159" t="s">
        <v>69</v>
      </c>
      <c r="D26" s="314" t="s">
        <v>47</v>
      </c>
      <c r="E26" s="321"/>
      <c r="F26" s="314" t="s">
        <v>48</v>
      </c>
      <c r="G26" s="321"/>
      <c r="H26" s="155" t="s">
        <v>49</v>
      </c>
      <c r="I26" s="321"/>
      <c r="J26" s="155" t="s">
        <v>7</v>
      </c>
      <c r="K26" s="159" t="n">
        <v>1</v>
      </c>
      <c r="M26" s="318"/>
      <c r="N26" s="314" t="s">
        <v>48</v>
      </c>
      <c r="O26" s="318"/>
      <c r="Q26" s="318"/>
      <c r="R26" s="314" t="s">
        <v>48</v>
      </c>
      <c r="S26" s="318"/>
      <c r="U26" s="159" t="n">
        <v>1</v>
      </c>
      <c r="W26" s="165"/>
    </row>
    <row r="27" customFormat="false" ht="26.25" hidden="false" customHeight="false" outlineLevel="0" collapsed="false">
      <c r="B27" s="314" t="n">
        <v>22</v>
      </c>
      <c r="C27" s="159" t="s">
        <v>70</v>
      </c>
      <c r="D27" s="314" t="s">
        <v>47</v>
      </c>
      <c r="E27" s="321"/>
      <c r="F27" s="314" t="s">
        <v>48</v>
      </c>
      <c r="G27" s="321"/>
      <c r="H27" s="155" t="s">
        <v>49</v>
      </c>
      <c r="I27" s="321"/>
      <c r="J27" s="155" t="s">
        <v>7</v>
      </c>
      <c r="K27" s="159" t="n">
        <v>2</v>
      </c>
      <c r="M27" s="318"/>
      <c r="N27" s="314" t="s">
        <v>48</v>
      </c>
      <c r="O27" s="318"/>
      <c r="Q27" s="318"/>
      <c r="R27" s="314" t="s">
        <v>48</v>
      </c>
      <c r="S27" s="318"/>
      <c r="U27" s="159" t="n">
        <v>2</v>
      </c>
      <c r="W27" s="165"/>
    </row>
    <row r="28" customFormat="false" ht="26.25" hidden="false" customHeight="false" outlineLevel="0" collapsed="false">
      <c r="B28" s="314" t="n">
        <v>23</v>
      </c>
      <c r="C28" s="159" t="s">
        <v>71</v>
      </c>
      <c r="D28" s="314" t="s">
        <v>47</v>
      </c>
      <c r="E28" s="321"/>
      <c r="F28" s="314" t="s">
        <v>48</v>
      </c>
      <c r="G28" s="321"/>
      <c r="H28" s="155" t="s">
        <v>49</v>
      </c>
      <c r="I28" s="321"/>
      <c r="J28" s="155" t="s">
        <v>7</v>
      </c>
      <c r="K28" s="159" t="n">
        <v>3</v>
      </c>
      <c r="M28" s="318"/>
      <c r="N28" s="314" t="s">
        <v>48</v>
      </c>
      <c r="O28" s="318"/>
      <c r="Q28" s="318"/>
      <c r="R28" s="314" t="s">
        <v>48</v>
      </c>
      <c r="S28" s="318"/>
      <c r="U28" s="159" t="n">
        <v>3</v>
      </c>
      <c r="W28" s="165"/>
    </row>
    <row r="29" customFormat="false" ht="26.25" hidden="false" customHeight="false" outlineLevel="0" collapsed="false">
      <c r="B29" s="314" t="n">
        <v>24</v>
      </c>
      <c r="C29" s="159" t="s">
        <v>72</v>
      </c>
      <c r="D29" s="314" t="s">
        <v>47</v>
      </c>
      <c r="E29" s="321"/>
      <c r="F29" s="314" t="s">
        <v>48</v>
      </c>
      <c r="G29" s="321"/>
      <c r="H29" s="155" t="s">
        <v>49</v>
      </c>
      <c r="I29" s="321"/>
      <c r="J29" s="155" t="s">
        <v>7</v>
      </c>
      <c r="K29" s="159" t="n">
        <v>4</v>
      </c>
      <c r="M29" s="318"/>
      <c r="N29" s="314" t="s">
        <v>48</v>
      </c>
      <c r="O29" s="318"/>
      <c r="Q29" s="318"/>
      <c r="R29" s="314" t="s">
        <v>48</v>
      </c>
      <c r="S29" s="318"/>
      <c r="U29" s="159" t="n">
        <v>4</v>
      </c>
      <c r="W29" s="165"/>
    </row>
    <row r="30" customFormat="false" ht="26.25" hidden="false" customHeight="false" outlineLevel="0" collapsed="false">
      <c r="B30" s="314" t="n">
        <v>25</v>
      </c>
      <c r="C30" s="159" t="s">
        <v>73</v>
      </c>
      <c r="D30" s="314" t="s">
        <v>47</v>
      </c>
      <c r="E30" s="321"/>
      <c r="F30" s="314" t="s">
        <v>48</v>
      </c>
      <c r="G30" s="321"/>
      <c r="H30" s="155" t="s">
        <v>49</v>
      </c>
      <c r="I30" s="321"/>
      <c r="J30" s="155" t="s">
        <v>7</v>
      </c>
      <c r="K30" s="159" t="n">
        <v>4</v>
      </c>
      <c r="M30" s="318"/>
      <c r="N30" s="314" t="s">
        <v>48</v>
      </c>
      <c r="O30" s="318"/>
      <c r="Q30" s="318"/>
      <c r="R30" s="314" t="s">
        <v>48</v>
      </c>
      <c r="S30" s="318"/>
      <c r="U30" s="159" t="n">
        <v>3</v>
      </c>
      <c r="W30" s="165"/>
    </row>
    <row r="31" customFormat="false" ht="26.25" hidden="false" customHeight="false" outlineLevel="0" collapsed="false">
      <c r="B31" s="314" t="n">
        <v>26</v>
      </c>
      <c r="C31" s="159" t="s">
        <v>74</v>
      </c>
      <c r="D31" s="314" t="s">
        <v>47</v>
      </c>
      <c r="E31" s="321"/>
      <c r="F31" s="314" t="s">
        <v>48</v>
      </c>
      <c r="G31" s="321"/>
      <c r="H31" s="155" t="s">
        <v>49</v>
      </c>
      <c r="I31" s="321"/>
      <c r="J31" s="155" t="s">
        <v>7</v>
      </c>
      <c r="K31" s="159" t="n">
        <v>5</v>
      </c>
      <c r="M31" s="318"/>
      <c r="N31" s="314" t="s">
        <v>48</v>
      </c>
      <c r="O31" s="318"/>
      <c r="Q31" s="318"/>
      <c r="R31" s="314" t="s">
        <v>48</v>
      </c>
      <c r="S31" s="318"/>
      <c r="U31" s="159" t="n">
        <v>5</v>
      </c>
      <c r="W31" s="165"/>
    </row>
    <row r="32" customFormat="false" ht="26.25" hidden="false" customHeight="false" outlineLevel="0" collapsed="false">
      <c r="B32" s="314" t="n">
        <v>27</v>
      </c>
      <c r="C32" s="159" t="s">
        <v>164</v>
      </c>
      <c r="D32" s="314" t="s">
        <v>47</v>
      </c>
      <c r="E32" s="321"/>
      <c r="F32" s="314" t="s">
        <v>48</v>
      </c>
      <c r="G32" s="321"/>
      <c r="H32" s="155" t="s">
        <v>49</v>
      </c>
      <c r="I32" s="321"/>
      <c r="J32" s="155" t="s">
        <v>7</v>
      </c>
      <c r="K32" s="159" t="n">
        <v>0</v>
      </c>
      <c r="M32" s="318"/>
      <c r="N32" s="314" t="s">
        <v>48</v>
      </c>
      <c r="O32" s="318"/>
      <c r="Q32" s="318"/>
      <c r="R32" s="314" t="s">
        <v>48</v>
      </c>
      <c r="S32" s="318"/>
      <c r="U32" s="159" t="n">
        <v>0</v>
      </c>
      <c r="W32" s="165" t="s">
        <v>165</v>
      </c>
    </row>
    <row r="33" customFormat="false" ht="26.25" hidden="false" customHeight="false" outlineLevel="0" collapsed="false">
      <c r="B33" s="314" t="n">
        <v>28</v>
      </c>
      <c r="C33" s="159" t="s">
        <v>82</v>
      </c>
      <c r="D33" s="314" t="s">
        <v>47</v>
      </c>
      <c r="E33" s="321"/>
      <c r="F33" s="314" t="s">
        <v>48</v>
      </c>
      <c r="G33" s="321"/>
      <c r="H33" s="155" t="s">
        <v>49</v>
      </c>
      <c r="I33" s="321"/>
      <c r="J33" s="155" t="s">
        <v>7</v>
      </c>
      <c r="K33" s="159"/>
      <c r="M33" s="318"/>
      <c r="N33" s="314" t="s">
        <v>48</v>
      </c>
      <c r="O33" s="318"/>
      <c r="Q33" s="318"/>
      <c r="R33" s="314" t="s">
        <v>48</v>
      </c>
      <c r="S33" s="318"/>
      <c r="U33" s="159"/>
      <c r="W33" s="165"/>
    </row>
    <row r="34" customFormat="false" ht="26.25" hidden="false" customHeight="false" outlineLevel="0" collapsed="false">
      <c r="B34" s="314" t="n">
        <v>29</v>
      </c>
      <c r="C34" s="159" t="s">
        <v>82</v>
      </c>
      <c r="D34" s="314" t="s">
        <v>47</v>
      </c>
      <c r="E34" s="321"/>
      <c r="F34" s="314" t="s">
        <v>48</v>
      </c>
      <c r="G34" s="321"/>
      <c r="H34" s="155" t="s">
        <v>49</v>
      </c>
      <c r="I34" s="321"/>
      <c r="J34" s="155" t="s">
        <v>7</v>
      </c>
      <c r="K34" s="159"/>
      <c r="M34" s="318"/>
      <c r="N34" s="314" t="s">
        <v>48</v>
      </c>
      <c r="O34" s="318"/>
      <c r="Q34" s="318"/>
      <c r="R34" s="314" t="s">
        <v>48</v>
      </c>
      <c r="S34" s="318"/>
      <c r="U34" s="159"/>
      <c r="W34" s="165"/>
    </row>
    <row r="35" customFormat="false" ht="26.25" hidden="false" customHeight="false" outlineLevel="0" collapsed="false">
      <c r="B35" s="314" t="n">
        <v>30</v>
      </c>
      <c r="C35" s="159" t="s">
        <v>82</v>
      </c>
      <c r="D35" s="314" t="s">
        <v>47</v>
      </c>
      <c r="E35" s="321"/>
      <c r="F35" s="314" t="s">
        <v>48</v>
      </c>
      <c r="G35" s="321"/>
      <c r="H35" s="155" t="s">
        <v>49</v>
      </c>
      <c r="I35" s="321"/>
      <c r="J35" s="155" t="s">
        <v>7</v>
      </c>
      <c r="K35" s="159"/>
      <c r="M35" s="318"/>
      <c r="N35" s="314" t="s">
        <v>48</v>
      </c>
      <c r="O35" s="318"/>
      <c r="Q35" s="318"/>
      <c r="R35" s="314" t="s">
        <v>48</v>
      </c>
      <c r="S35" s="318"/>
      <c r="U35" s="159"/>
      <c r="W35" s="165"/>
    </row>
    <row r="36" customFormat="false" ht="26.25" hidden="false" customHeight="false" outlineLevel="0" collapsed="false">
      <c r="C36" s="316"/>
    </row>
    <row r="37" customFormat="false" ht="26.25" hidden="false" customHeight="false" outlineLevel="0" collapsed="false">
      <c r="C37" s="155" t="s">
        <v>166</v>
      </c>
    </row>
    <row r="38" customFormat="false" ht="26.25" hidden="false" customHeight="false" outlineLevel="0" collapsed="false">
      <c r="C38" s="155" t="s">
        <v>167</v>
      </c>
    </row>
    <row r="39" customFormat="false" ht="26.25" hidden="false" customHeight="false" outlineLevel="0" collapsed="false">
      <c r="C39" s="155" t="s">
        <v>90</v>
      </c>
    </row>
    <row r="40" customFormat="false" ht="26.25" hidden="false" customHeight="false" outlineLevel="0" collapsed="false">
      <c r="C40" s="155" t="s">
        <v>91</v>
      </c>
    </row>
    <row r="41" customFormat="false" ht="26.25" hidden="false" customHeight="false" outlineLevel="0" collapsed="false">
      <c r="C41" s="316" t="s">
        <v>369</v>
      </c>
    </row>
    <row r="42" customFormat="false" ht="26.25" hidden="false" customHeight="false" outlineLevel="0" collapsed="false">
      <c r="C42" s="316" t="s">
        <v>169</v>
      </c>
    </row>
  </sheetData>
  <sheetProtection sheet="true" insertRows="false" deleteRows="false"/>
  <mergeCells count="4">
    <mergeCell ref="E4:K4"/>
    <mergeCell ref="M4:O4"/>
    <mergeCell ref="Q4:U4"/>
    <mergeCell ref="W4:W5"/>
  </mergeCells>
  <printOptions headings="false" gridLines="false" gridLinesSet="true" horizontalCentered="false" verticalCentered="false"/>
  <pageMargins left="0.157638888888889" right="0.157638888888889" top="0.551388888888889" bottom="0.35416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AY9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18" zeroHeight="false" outlineLevelRow="0" outlineLevelCol="0"/>
  <cols>
    <col collapsed="false" customWidth="true" hidden="false" outlineLevel="0" max="1" min="1" style="170" width="1.4"/>
    <col collapsed="false" customWidth="false" hidden="false" outlineLevel="0" max="3" min="2" style="170" width="9"/>
    <col collapsed="false" customWidth="true" hidden="false" outlineLevel="0" max="4" min="4" style="170" width="40.6"/>
    <col collapsed="false" customWidth="false" hidden="false" outlineLevel="0" max="1024" min="5" style="170" width="9"/>
  </cols>
  <sheetData>
    <row r="1" customFormat="false" ht="18" hidden="false" customHeight="false" outlineLevel="0" collapsed="false">
      <c r="B1" s="170" t="s">
        <v>92</v>
      </c>
      <c r="D1" s="171"/>
      <c r="E1" s="171"/>
      <c r="F1" s="171"/>
    </row>
    <row r="2" s="172" customFormat="true" ht="20.25" hidden="false" customHeight="true" outlineLevel="0" collapsed="false">
      <c r="B2" s="173" t="s">
        <v>93</v>
      </c>
      <c r="C2" s="173"/>
      <c r="D2" s="171"/>
      <c r="E2" s="171"/>
      <c r="F2" s="171"/>
    </row>
    <row r="3" s="172" customFormat="true" ht="20.25" hidden="false" customHeight="true" outlineLevel="0" collapsed="false">
      <c r="B3" s="173"/>
      <c r="C3" s="173"/>
      <c r="D3" s="171"/>
      <c r="E3" s="171"/>
      <c r="F3" s="171"/>
    </row>
    <row r="4" s="174" customFormat="true" ht="20.25" hidden="false" customHeight="true" outlineLevel="0" collapsed="false">
      <c r="B4" s="175"/>
      <c r="C4" s="171" t="s">
        <v>94</v>
      </c>
      <c r="D4" s="171"/>
      <c r="F4" s="176" t="s">
        <v>95</v>
      </c>
      <c r="G4" s="176"/>
      <c r="H4" s="176"/>
      <c r="I4" s="176"/>
      <c r="J4" s="176"/>
      <c r="K4" s="176"/>
    </row>
    <row r="5" s="174" customFormat="true" ht="20.25" hidden="false" customHeight="true" outlineLevel="0" collapsed="false">
      <c r="B5" s="177"/>
      <c r="C5" s="171" t="s">
        <v>96</v>
      </c>
      <c r="D5" s="171"/>
      <c r="F5" s="176"/>
      <c r="G5" s="176"/>
      <c r="H5" s="176"/>
      <c r="I5" s="176"/>
      <c r="J5" s="176"/>
      <c r="K5" s="176"/>
    </row>
    <row r="6" s="172" customFormat="true" ht="20.25" hidden="false" customHeight="true" outlineLevel="0" collapsed="false">
      <c r="B6" s="178" t="s">
        <v>97</v>
      </c>
      <c r="C6" s="171"/>
      <c r="D6" s="171"/>
      <c r="E6" s="139"/>
      <c r="F6" s="179"/>
    </row>
    <row r="7" s="172" customFormat="true" ht="20.25" hidden="false" customHeight="true" outlineLevel="0" collapsed="false">
      <c r="B7" s="173"/>
      <c r="C7" s="173"/>
      <c r="D7" s="171"/>
      <c r="E7" s="139"/>
      <c r="F7" s="179"/>
    </row>
    <row r="8" s="172" customFormat="true" ht="20.25" hidden="false" customHeight="true" outlineLevel="0" collapsed="false">
      <c r="B8" s="171" t="s">
        <v>98</v>
      </c>
      <c r="C8" s="173"/>
      <c r="D8" s="171"/>
      <c r="E8" s="139"/>
      <c r="F8" s="179"/>
    </row>
    <row r="9" s="172" customFormat="true" ht="20.25" hidden="false" customHeight="true" outlineLevel="0" collapsed="false">
      <c r="B9" s="173"/>
      <c r="C9" s="173"/>
      <c r="D9" s="171"/>
      <c r="E9" s="171"/>
      <c r="F9" s="171"/>
    </row>
    <row r="10" s="172" customFormat="true" ht="20.25" hidden="false" customHeight="true" outlineLevel="0" collapsed="false">
      <c r="B10" s="171" t="s">
        <v>99</v>
      </c>
      <c r="C10" s="173"/>
      <c r="D10" s="171"/>
      <c r="E10" s="171"/>
      <c r="F10" s="171"/>
    </row>
    <row r="11" s="172" customFormat="true" ht="20.25" hidden="false" customHeight="true" outlineLevel="0" collapsed="false">
      <c r="B11" s="171"/>
      <c r="C11" s="173"/>
      <c r="D11" s="171"/>
    </row>
    <row r="12" s="172" customFormat="true" ht="20.25" hidden="false" customHeight="true" outlineLevel="0" collapsed="false">
      <c r="B12" s="171" t="s">
        <v>100</v>
      </c>
      <c r="C12" s="173"/>
      <c r="D12" s="171"/>
    </row>
    <row r="13" s="172" customFormat="true" ht="20.25" hidden="false" customHeight="true" outlineLevel="0" collapsed="false">
      <c r="B13" s="171"/>
      <c r="C13" s="173"/>
      <c r="D13" s="171"/>
    </row>
    <row r="14" s="172" customFormat="true" ht="20.25" hidden="false" customHeight="true" outlineLevel="0" collapsed="false">
      <c r="B14" s="171" t="s">
        <v>101</v>
      </c>
      <c r="C14" s="173"/>
      <c r="D14" s="171"/>
    </row>
    <row r="15" s="172" customFormat="true" ht="20.25" hidden="false" customHeight="true" outlineLevel="0" collapsed="false">
      <c r="B15" s="171"/>
      <c r="C15" s="173"/>
      <c r="D15" s="171"/>
    </row>
    <row r="16" s="172" customFormat="true" ht="17.25" hidden="false" customHeight="true" outlineLevel="0" collapsed="false">
      <c r="B16" s="171" t="s">
        <v>102</v>
      </c>
      <c r="C16" s="171"/>
      <c r="D16" s="171"/>
    </row>
    <row r="17" s="172" customFormat="true" ht="17.25" hidden="false" customHeight="true" outlineLevel="0" collapsed="false">
      <c r="B17" s="171" t="s">
        <v>103</v>
      </c>
      <c r="C17" s="171"/>
      <c r="D17" s="171"/>
    </row>
    <row r="18" s="172" customFormat="true" ht="17.25" hidden="false" customHeight="true" outlineLevel="0" collapsed="false">
      <c r="B18" s="171"/>
      <c r="C18" s="171"/>
      <c r="D18" s="171"/>
    </row>
    <row r="19" s="172" customFormat="true" ht="17.25" hidden="false" customHeight="true" outlineLevel="0" collapsed="false">
      <c r="B19" s="171"/>
      <c r="C19" s="180" t="s">
        <v>21</v>
      </c>
      <c r="D19" s="180" t="s">
        <v>104</v>
      </c>
    </row>
    <row r="20" s="172" customFormat="true" ht="17.25" hidden="false" customHeight="true" outlineLevel="0" collapsed="false">
      <c r="B20" s="171"/>
      <c r="C20" s="180" t="n">
        <v>1</v>
      </c>
      <c r="D20" s="181" t="s">
        <v>105</v>
      </c>
    </row>
    <row r="21" s="172" customFormat="true" ht="17.25" hidden="false" customHeight="true" outlineLevel="0" collapsed="false">
      <c r="B21" s="171"/>
      <c r="C21" s="180" t="n">
        <v>2</v>
      </c>
      <c r="D21" s="181" t="s">
        <v>106</v>
      </c>
    </row>
    <row r="22" s="172" customFormat="true" ht="17.25" hidden="false" customHeight="true" outlineLevel="0" collapsed="false">
      <c r="B22" s="171"/>
      <c r="C22" s="180" t="n">
        <v>3</v>
      </c>
      <c r="D22" s="181" t="s">
        <v>107</v>
      </c>
    </row>
    <row r="23" s="172" customFormat="true" ht="17.25" hidden="false" customHeight="true" outlineLevel="0" collapsed="false">
      <c r="B23" s="171"/>
      <c r="C23" s="139"/>
      <c r="D23" s="179"/>
    </row>
    <row r="24" s="172" customFormat="true" ht="20.25" hidden="false" customHeight="true" outlineLevel="0" collapsed="false">
      <c r="B24" s="171" t="s">
        <v>108</v>
      </c>
      <c r="C24" s="173"/>
      <c r="D24" s="171"/>
    </row>
    <row r="25" s="172" customFormat="true" ht="20.25" hidden="false" customHeight="true" outlineLevel="0" collapsed="false">
      <c r="B25" s="171"/>
      <c r="C25" s="173"/>
      <c r="D25" s="171"/>
    </row>
    <row r="26" s="172" customFormat="true" ht="17.25" hidden="false" customHeight="true" outlineLevel="0" collapsed="false">
      <c r="B26" s="171" t="s">
        <v>109</v>
      </c>
      <c r="C26" s="171"/>
      <c r="D26" s="171"/>
      <c r="E26" s="174"/>
      <c r="F26" s="174"/>
    </row>
    <row r="27" s="172" customFormat="true" ht="17.25" hidden="false" customHeight="true" outlineLevel="0" collapsed="false">
      <c r="B27" s="171" t="s">
        <v>110</v>
      </c>
      <c r="C27" s="171"/>
      <c r="D27" s="171"/>
      <c r="E27" s="174"/>
      <c r="F27" s="174"/>
    </row>
    <row r="28" s="172" customFormat="true" ht="17.25" hidden="false" customHeight="true" outlineLevel="0" collapsed="false">
      <c r="B28" s="171"/>
      <c r="C28" s="171"/>
      <c r="D28" s="171"/>
      <c r="E28" s="174"/>
      <c r="F28" s="174"/>
      <c r="G28" s="182"/>
      <c r="H28" s="182"/>
      <c r="J28" s="182"/>
      <c r="K28" s="182"/>
      <c r="L28" s="182"/>
      <c r="M28" s="182"/>
      <c r="N28" s="182"/>
      <c r="O28" s="182"/>
      <c r="R28" s="182"/>
      <c r="S28" s="182"/>
      <c r="T28" s="182"/>
      <c r="W28" s="182"/>
      <c r="X28" s="182"/>
      <c r="Y28" s="182"/>
    </row>
    <row r="29" s="172" customFormat="true" ht="17.25" hidden="false" customHeight="true" outlineLevel="0" collapsed="false">
      <c r="B29" s="171"/>
      <c r="C29" s="180" t="s">
        <v>42</v>
      </c>
      <c r="D29" s="180" t="s">
        <v>111</v>
      </c>
      <c r="E29" s="174"/>
      <c r="F29" s="174"/>
      <c r="G29" s="182"/>
      <c r="H29" s="182"/>
      <c r="J29" s="182"/>
      <c r="K29" s="182"/>
      <c r="L29" s="182"/>
      <c r="M29" s="182"/>
      <c r="N29" s="182"/>
      <c r="O29" s="182"/>
      <c r="R29" s="182"/>
      <c r="S29" s="182"/>
      <c r="T29" s="182"/>
      <c r="W29" s="182"/>
      <c r="X29" s="182"/>
      <c r="Y29" s="182"/>
    </row>
    <row r="30" s="172" customFormat="true" ht="17.25" hidden="false" customHeight="true" outlineLevel="0" collapsed="false">
      <c r="B30" s="171"/>
      <c r="C30" s="180" t="s">
        <v>112</v>
      </c>
      <c r="D30" s="181" t="s">
        <v>113</v>
      </c>
      <c r="E30" s="174"/>
      <c r="F30" s="174"/>
      <c r="G30" s="182"/>
      <c r="H30" s="182"/>
      <c r="J30" s="182"/>
      <c r="K30" s="182"/>
      <c r="L30" s="182"/>
      <c r="M30" s="182"/>
      <c r="N30" s="182"/>
      <c r="O30" s="182"/>
      <c r="R30" s="182"/>
      <c r="S30" s="182"/>
      <c r="T30" s="182"/>
      <c r="W30" s="182"/>
      <c r="X30" s="182"/>
      <c r="Y30" s="182"/>
    </row>
    <row r="31" s="172" customFormat="true" ht="17.25" hidden="false" customHeight="true" outlineLevel="0" collapsed="false">
      <c r="B31" s="171"/>
      <c r="C31" s="180" t="s">
        <v>114</v>
      </c>
      <c r="D31" s="181" t="s">
        <v>115</v>
      </c>
      <c r="E31" s="174"/>
      <c r="F31" s="174"/>
      <c r="G31" s="182"/>
      <c r="H31" s="182"/>
      <c r="J31" s="182"/>
      <c r="K31" s="182"/>
      <c r="L31" s="182"/>
      <c r="M31" s="182"/>
      <c r="N31" s="182"/>
      <c r="O31" s="182"/>
      <c r="R31" s="182"/>
      <c r="S31" s="182"/>
      <c r="T31" s="182"/>
      <c r="W31" s="182"/>
      <c r="X31" s="182"/>
      <c r="Y31" s="182"/>
    </row>
    <row r="32" s="172" customFormat="true" ht="17.25" hidden="false" customHeight="true" outlineLevel="0" collapsed="false">
      <c r="B32" s="171"/>
      <c r="C32" s="180" t="s">
        <v>116</v>
      </c>
      <c r="D32" s="181" t="s">
        <v>117</v>
      </c>
      <c r="E32" s="174"/>
      <c r="F32" s="174"/>
      <c r="G32" s="182"/>
      <c r="H32" s="182"/>
      <c r="J32" s="182"/>
      <c r="K32" s="182"/>
      <c r="L32" s="182"/>
      <c r="M32" s="182"/>
      <c r="N32" s="182"/>
      <c r="O32" s="182"/>
      <c r="R32" s="182"/>
      <c r="S32" s="182"/>
      <c r="T32" s="182"/>
      <c r="W32" s="182"/>
      <c r="X32" s="182"/>
      <c r="Y32" s="182"/>
    </row>
    <row r="33" s="172" customFormat="true" ht="17.25" hidden="false" customHeight="true" outlineLevel="0" collapsed="false">
      <c r="B33" s="171"/>
      <c r="C33" s="180" t="s">
        <v>118</v>
      </c>
      <c r="D33" s="181" t="s">
        <v>119</v>
      </c>
      <c r="E33" s="174"/>
      <c r="F33" s="174"/>
      <c r="G33" s="182"/>
      <c r="H33" s="182"/>
      <c r="J33" s="182"/>
      <c r="K33" s="182"/>
      <c r="L33" s="182"/>
      <c r="M33" s="182"/>
      <c r="N33" s="182"/>
      <c r="O33" s="182"/>
      <c r="R33" s="182"/>
      <c r="S33" s="182"/>
      <c r="T33" s="182"/>
      <c r="W33" s="182"/>
      <c r="X33" s="182"/>
      <c r="Y33" s="182"/>
    </row>
    <row r="34" s="172" customFormat="true" ht="17.25" hidden="false" customHeight="true" outlineLevel="0" collapsed="false">
      <c r="B34" s="171"/>
      <c r="C34" s="171"/>
      <c r="D34" s="171"/>
      <c r="E34" s="174"/>
      <c r="F34" s="174"/>
      <c r="G34" s="182"/>
      <c r="H34" s="182"/>
      <c r="J34" s="182"/>
      <c r="K34" s="182"/>
      <c r="L34" s="182"/>
      <c r="M34" s="182"/>
      <c r="N34" s="182"/>
      <c r="O34" s="182"/>
      <c r="R34" s="182"/>
      <c r="S34" s="182"/>
      <c r="T34" s="182"/>
      <c r="W34" s="182"/>
      <c r="X34" s="182"/>
      <c r="Y34" s="182"/>
    </row>
    <row r="35" s="172" customFormat="true" ht="17.25" hidden="false" customHeight="true" outlineLevel="0" collapsed="false">
      <c r="B35" s="171"/>
      <c r="C35" s="183" t="s">
        <v>120</v>
      </c>
      <c r="D35" s="171"/>
      <c r="E35" s="174"/>
      <c r="F35" s="174"/>
      <c r="G35" s="182"/>
      <c r="H35" s="182"/>
      <c r="J35" s="182"/>
      <c r="K35" s="182"/>
      <c r="L35" s="182"/>
      <c r="M35" s="182"/>
      <c r="N35" s="182"/>
      <c r="O35" s="182"/>
      <c r="R35" s="182"/>
      <c r="S35" s="182"/>
      <c r="T35" s="182"/>
      <c r="W35" s="182"/>
      <c r="X35" s="182"/>
      <c r="Y35" s="182"/>
    </row>
    <row r="36" s="172" customFormat="true" ht="17.25" hidden="false" customHeight="true" outlineLevel="0" collapsed="false">
      <c r="B36" s="174"/>
      <c r="C36" s="171" t="s">
        <v>121</v>
      </c>
      <c r="D36" s="174"/>
      <c r="E36" s="174"/>
      <c r="F36" s="183"/>
      <c r="G36" s="182"/>
      <c r="H36" s="182"/>
      <c r="J36" s="182"/>
      <c r="K36" s="182"/>
      <c r="L36" s="182"/>
      <c r="M36" s="182"/>
      <c r="N36" s="182"/>
      <c r="O36" s="182"/>
      <c r="R36" s="182"/>
      <c r="S36" s="182"/>
      <c r="T36" s="182"/>
      <c r="W36" s="182"/>
      <c r="X36" s="182"/>
      <c r="Y36" s="182"/>
    </row>
    <row r="37" s="172" customFormat="true" ht="17.25" hidden="false" customHeight="true" outlineLevel="0" collapsed="false">
      <c r="B37" s="174"/>
      <c r="C37" s="171" t="s">
        <v>122</v>
      </c>
      <c r="D37" s="174"/>
      <c r="E37" s="174"/>
      <c r="F37" s="171"/>
      <c r="G37" s="182"/>
      <c r="H37" s="182"/>
      <c r="J37" s="182"/>
      <c r="K37" s="182"/>
      <c r="L37" s="182"/>
      <c r="M37" s="182"/>
      <c r="N37" s="182"/>
      <c r="O37" s="182"/>
      <c r="R37" s="182"/>
      <c r="S37" s="182"/>
      <c r="T37" s="182"/>
      <c r="W37" s="182"/>
      <c r="X37" s="182"/>
      <c r="Y37" s="182"/>
    </row>
    <row r="38" s="172" customFormat="true" ht="17.25" hidden="false" customHeight="true" outlineLevel="0" collapsed="false">
      <c r="B38" s="171"/>
      <c r="C38" s="171"/>
      <c r="D38" s="171"/>
      <c r="E38" s="183"/>
      <c r="F38" s="182"/>
      <c r="G38" s="182"/>
      <c r="H38" s="182"/>
      <c r="J38" s="182"/>
      <c r="K38" s="182"/>
      <c r="L38" s="182"/>
      <c r="M38" s="182"/>
      <c r="N38" s="182"/>
      <c r="O38" s="182"/>
      <c r="R38" s="182"/>
      <c r="S38" s="182"/>
      <c r="T38" s="182"/>
      <c r="W38" s="182"/>
      <c r="X38" s="182"/>
      <c r="Y38" s="182"/>
    </row>
    <row r="39" s="172" customFormat="true" ht="17.25" hidden="false" customHeight="true" outlineLevel="0" collapsed="false">
      <c r="B39" s="171" t="s">
        <v>123</v>
      </c>
      <c r="C39" s="171"/>
      <c r="D39" s="171"/>
    </row>
    <row r="40" s="172" customFormat="true" ht="17.25" hidden="false" customHeight="true" outlineLevel="0" collapsed="false">
      <c r="B40" s="171" t="s">
        <v>124</v>
      </c>
      <c r="C40" s="171"/>
      <c r="D40" s="171"/>
      <c r="AH40" s="184"/>
      <c r="AI40" s="184"/>
      <c r="AJ40" s="184"/>
      <c r="AK40" s="184"/>
      <c r="AL40" s="184"/>
      <c r="AM40" s="184"/>
      <c r="AN40" s="184"/>
      <c r="AO40" s="184"/>
      <c r="AP40" s="184"/>
      <c r="AQ40" s="184"/>
      <c r="AR40" s="184"/>
      <c r="AS40" s="184"/>
    </row>
    <row r="41" s="172" customFormat="true" ht="17.25" hidden="false" customHeight="true" outlineLevel="0" collapsed="false">
      <c r="B41" s="185" t="s">
        <v>125</v>
      </c>
      <c r="C41" s="174"/>
      <c r="D41" s="174"/>
      <c r="E41" s="186"/>
      <c r="F41" s="186"/>
      <c r="G41" s="186"/>
      <c r="H41" s="186"/>
      <c r="I41" s="186"/>
      <c r="J41" s="186"/>
      <c r="K41" s="186"/>
      <c r="L41" s="186"/>
      <c r="M41" s="186"/>
      <c r="N41" s="186"/>
      <c r="O41" s="187"/>
      <c r="P41" s="187"/>
      <c r="Q41" s="186"/>
      <c r="R41" s="187"/>
      <c r="S41" s="186"/>
      <c r="T41" s="186"/>
      <c r="U41" s="187"/>
      <c r="V41" s="184"/>
      <c r="W41" s="184"/>
      <c r="X41" s="184"/>
      <c r="Y41" s="186"/>
      <c r="Z41" s="186"/>
      <c r="AA41" s="186"/>
      <c r="AB41" s="186"/>
      <c r="AC41" s="184"/>
      <c r="AD41" s="186"/>
      <c r="AE41" s="187"/>
      <c r="AF41" s="187"/>
      <c r="AG41" s="187"/>
      <c r="AH41" s="187"/>
      <c r="AI41" s="188"/>
      <c r="AJ41" s="187"/>
      <c r="AK41" s="187"/>
      <c r="AL41" s="187"/>
      <c r="AM41" s="187"/>
      <c r="AN41" s="187"/>
      <c r="AO41" s="187"/>
      <c r="AP41" s="187"/>
      <c r="AQ41" s="187"/>
      <c r="AR41" s="187"/>
      <c r="AS41" s="187"/>
      <c r="AT41" s="187"/>
      <c r="AU41" s="187"/>
      <c r="AV41" s="187"/>
      <c r="AW41" s="187"/>
      <c r="AX41" s="187"/>
      <c r="AY41" s="188"/>
    </row>
    <row r="42" s="172" customFormat="true" ht="17.25" hidden="false" customHeight="true" outlineLevel="0" collapsed="false">
      <c r="F42" s="184"/>
    </row>
    <row r="43" s="172" customFormat="true" ht="17.25" hidden="false" customHeight="true" outlineLevel="0" collapsed="false">
      <c r="B43" s="171" t="s">
        <v>126</v>
      </c>
      <c r="C43" s="171"/>
    </row>
    <row r="44" s="172" customFormat="true" ht="17.25" hidden="false" customHeight="true" outlineLevel="0" collapsed="false">
      <c r="B44" s="171"/>
      <c r="C44" s="171"/>
    </row>
    <row r="45" s="172" customFormat="true" ht="17.25" hidden="false" customHeight="true" outlineLevel="0" collapsed="false">
      <c r="B45" s="171" t="s">
        <v>127</v>
      </c>
      <c r="C45" s="171"/>
    </row>
    <row r="46" s="172" customFormat="true" ht="17.25" hidden="false" customHeight="true" outlineLevel="0" collapsed="false">
      <c r="B46" s="171" t="s">
        <v>128</v>
      </c>
      <c r="C46" s="171"/>
    </row>
    <row r="47" s="172" customFormat="true" ht="17.25" hidden="false" customHeight="true" outlineLevel="0" collapsed="false">
      <c r="B47" s="171"/>
      <c r="C47" s="171"/>
    </row>
    <row r="48" s="172" customFormat="true" ht="17.25" hidden="false" customHeight="true" outlineLevel="0" collapsed="false">
      <c r="B48" s="171" t="s">
        <v>129</v>
      </c>
      <c r="C48" s="171"/>
    </row>
    <row r="49" s="172" customFormat="true" ht="17.25" hidden="false" customHeight="true" outlineLevel="0" collapsed="false">
      <c r="B49" s="171" t="s">
        <v>130</v>
      </c>
      <c r="C49" s="171"/>
    </row>
    <row r="50" s="172" customFormat="true" ht="17.25" hidden="false" customHeight="true" outlineLevel="0" collapsed="false">
      <c r="B50" s="171"/>
      <c r="C50" s="171"/>
    </row>
    <row r="51" s="172" customFormat="true" ht="17.25" hidden="false" customHeight="true" outlineLevel="0" collapsed="false">
      <c r="B51" s="171" t="s">
        <v>131</v>
      </c>
      <c r="C51" s="171"/>
      <c r="D51" s="171"/>
    </row>
    <row r="52" s="172" customFormat="true" ht="17.25" hidden="false" customHeight="true" outlineLevel="0" collapsed="false">
      <c r="B52" s="171"/>
      <c r="C52" s="171"/>
      <c r="D52" s="171"/>
    </row>
    <row r="53" s="172" customFormat="true" ht="17.25" hidden="false" customHeight="true" outlineLevel="0" collapsed="false">
      <c r="B53" s="174" t="s">
        <v>132</v>
      </c>
      <c r="C53" s="174"/>
      <c r="D53" s="171"/>
    </row>
    <row r="54" s="172" customFormat="true" ht="17.25" hidden="false" customHeight="true" outlineLevel="0" collapsed="false">
      <c r="B54" s="174" t="s">
        <v>133</v>
      </c>
      <c r="C54" s="174"/>
      <c r="D54" s="171"/>
    </row>
    <row r="55" s="172" customFormat="true" ht="17.25" hidden="false" customHeight="true" outlineLevel="0" collapsed="false">
      <c r="B55" s="174" t="s">
        <v>134</v>
      </c>
    </row>
    <row r="56" s="172" customFormat="true" ht="17.25" hidden="false" customHeight="true" outlineLevel="0" collapsed="false">
      <c r="B56" s="174"/>
    </row>
    <row r="57" customFormat="false" ht="18.75" hidden="false" customHeight="true" outlineLevel="0" collapsed="false"/>
    <row r="58" customFormat="false" ht="18.75" hidden="false" customHeight="true" outlineLevel="0" collapsed="false"/>
    <row r="59" customFormat="false" ht="18.75" hidden="false" customHeight="true" outlineLevel="0" collapsed="false"/>
    <row r="60" customFormat="false" ht="18.75" hidden="false" customHeight="true" outlineLevel="0" collapsed="false"/>
    <row r="61" customFormat="false" ht="18.75" hidden="false" customHeight="true" outlineLevel="0" collapsed="false"/>
    <row r="62" customFormat="false" ht="18.75" hidden="false" customHeight="true" outlineLevel="0" collapsed="false"/>
    <row r="63" customFormat="false" ht="18.75" hidden="false" customHeight="true" outlineLevel="0" collapsed="false"/>
    <row r="64" customFormat="false" ht="18.75" hidden="false" customHeight="true" outlineLevel="0" collapsed="false"/>
    <row r="65" customFormat="false" ht="18.75" hidden="false" customHeight="true" outlineLevel="0" collapsed="false"/>
    <row r="66" customFormat="false" ht="18.75" hidden="false" customHeight="true" outlineLevel="0" collapsed="false"/>
    <row r="67" customFormat="false" ht="18.75" hidden="false" customHeight="true" outlineLevel="0" collapsed="false"/>
    <row r="68" customFormat="false" ht="18.75" hidden="false" customHeight="true" outlineLevel="0" collapsed="false"/>
    <row r="69" customFormat="false" ht="18.75" hidden="false" customHeight="true" outlineLevel="0" collapsed="false"/>
    <row r="70" customFormat="false" ht="18.75" hidden="false" customHeight="true" outlineLevel="0" collapsed="false"/>
    <row r="71" customFormat="false" ht="18.75" hidden="false" customHeight="true" outlineLevel="0" collapsed="false"/>
    <row r="72" customFormat="false" ht="18.75" hidden="false" customHeight="true" outlineLevel="0" collapsed="false"/>
    <row r="73" customFormat="false" ht="18.75" hidden="false" customHeight="true" outlineLevel="0" collapsed="false"/>
    <row r="74" customFormat="false" ht="18.75" hidden="false" customHeight="true" outlineLevel="0" collapsed="false"/>
    <row r="75" customFormat="false" ht="18.75" hidden="false" customHeight="true" outlineLevel="0" collapsed="false"/>
    <row r="76" customFormat="false" ht="18.75" hidden="false" customHeight="true" outlineLevel="0" collapsed="false"/>
    <row r="77" customFormat="false" ht="18.75" hidden="false" customHeight="true" outlineLevel="0" collapsed="false"/>
    <row r="78" customFormat="false" ht="18.75" hidden="false" customHeight="true" outlineLevel="0" collapsed="false"/>
    <row r="79" customFormat="false" ht="18.75" hidden="false" customHeight="true" outlineLevel="0" collapsed="false"/>
    <row r="80" customFormat="false" ht="18.75" hidden="false" customHeight="true" outlineLevel="0" collapsed="false"/>
    <row r="81" customFormat="false" ht="18.75" hidden="false" customHeight="true" outlineLevel="0" collapsed="false"/>
    <row r="82" customFormat="false" ht="18.75" hidden="false" customHeight="true" outlineLevel="0" collapsed="false"/>
    <row r="83" customFormat="false" ht="18.75" hidden="false" customHeight="true" outlineLevel="0" collapsed="false"/>
    <row r="84" customFormat="false" ht="18.75" hidden="false" customHeight="true" outlineLevel="0" collapsed="false"/>
    <row r="85" customFormat="false" ht="18.75" hidden="false" customHeight="true" outlineLevel="0" collapsed="false"/>
    <row r="86" customFormat="false" ht="18.75" hidden="false" customHeight="true" outlineLevel="0" collapsed="false"/>
    <row r="87" customFormat="false" ht="18.75" hidden="false" customHeight="true" outlineLevel="0" collapsed="false"/>
    <row r="88" customFormat="false" ht="18.75" hidden="false" customHeight="true" outlineLevel="0" collapsed="false"/>
    <row r="89" customFormat="false" ht="18.75" hidden="false" customHeight="true" outlineLevel="0" collapsed="false"/>
    <row r="90" customFormat="false" ht="18.75" hidden="false" customHeight="true" outlineLevel="0" collapsed="false"/>
    <row r="91" customFormat="false" ht="18.75" hidden="false" customHeight="true" outlineLevel="0" collapsed="false"/>
    <row r="92" customFormat="false" ht="18.75" hidden="false" customHeight="true" outlineLevel="0" collapsed="false"/>
    <row r="93" customFormat="false" ht="18.75" hidden="false" customHeight="true" outlineLevel="0" collapsed="false"/>
    <row r="94" customFormat="false" ht="18.75" hidden="false" customHeight="true" outlineLevel="0" collapsed="false"/>
    <row r="95" customFormat="false" ht="18.75" hidden="false" customHeight="true" outlineLevel="0" collapsed="false"/>
    <row r="96" customFormat="false" ht="18.75" hidden="false" customHeight="true" outlineLevel="0" collapsed="false"/>
    <row r="97" customFormat="false" ht="18.75" hidden="false" customHeight="true" outlineLevel="0" collapsed="false"/>
    <row r="98" customFormat="false" ht="18.75" hidden="false" customHeight="true" outlineLevel="0" collapsed="false"/>
    <row r="99" customFormat="false" ht="18.75" hidden="false" customHeight="true" outlineLevel="0" collapsed="false"/>
  </sheetData>
  <mergeCells count="1">
    <mergeCell ref="F4:K5"/>
  </mergeCells>
  <printOptions headings="false" gridLines="false" gridLinesSet="true" horizontalCentered="false" verticalCentered="false"/>
  <pageMargins left="0.708333333333333" right="0.708333333333333" top="0.747916666666667" bottom="0.35416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S7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18" zeroHeight="false" outlineLevelRow="0" outlineLevelCol="0"/>
  <cols>
    <col collapsed="false" customWidth="true" hidden="false" outlineLevel="0" max="1" min="1" style="170" width="1.89"/>
    <col collapsed="false" customWidth="false" hidden="false" outlineLevel="0" max="3" min="2" style="170" width="9"/>
    <col collapsed="false" customWidth="true" hidden="false" outlineLevel="0" max="4" min="4" style="170" width="45.6"/>
    <col collapsed="false" customWidth="false" hidden="false" outlineLevel="0" max="1024" min="5" style="170" width="9"/>
  </cols>
  <sheetData>
    <row r="1" customFormat="false" ht="18" hidden="false" customHeight="false" outlineLevel="0" collapsed="false">
      <c r="B1" s="170" t="s">
        <v>92</v>
      </c>
      <c r="D1" s="171"/>
      <c r="E1" s="171"/>
      <c r="F1" s="171"/>
    </row>
    <row r="2" s="172" customFormat="true" ht="20.25" hidden="false" customHeight="true" outlineLevel="0" collapsed="false">
      <c r="B2" s="173" t="s">
        <v>370</v>
      </c>
      <c r="C2" s="173"/>
      <c r="D2" s="171"/>
      <c r="E2" s="171"/>
      <c r="F2" s="171"/>
    </row>
    <row r="3" s="172" customFormat="true" ht="20.25" hidden="false" customHeight="true" outlineLevel="0" collapsed="false">
      <c r="B3" s="173"/>
      <c r="C3" s="173"/>
      <c r="D3" s="171"/>
      <c r="E3" s="171"/>
      <c r="F3" s="171"/>
    </row>
    <row r="4" s="172" customFormat="true" ht="20.25" hidden="false" customHeight="true" outlineLevel="0" collapsed="false">
      <c r="B4" s="175"/>
      <c r="C4" s="171" t="s">
        <v>94</v>
      </c>
      <c r="D4" s="171"/>
      <c r="F4" s="176" t="s">
        <v>95</v>
      </c>
      <c r="G4" s="176"/>
      <c r="H4" s="176"/>
      <c r="I4" s="176"/>
      <c r="J4" s="176"/>
      <c r="K4" s="176"/>
    </row>
    <row r="5" s="172" customFormat="true" ht="20.25" hidden="false" customHeight="true" outlineLevel="0" collapsed="false">
      <c r="B5" s="177"/>
      <c r="C5" s="171" t="s">
        <v>96</v>
      </c>
      <c r="D5" s="171"/>
      <c r="F5" s="176"/>
      <c r="G5" s="176"/>
      <c r="H5" s="176"/>
      <c r="I5" s="176"/>
      <c r="J5" s="176"/>
      <c r="K5" s="176"/>
    </row>
    <row r="6" s="172" customFormat="true" ht="20.25" hidden="false" customHeight="true" outlineLevel="0" collapsed="false">
      <c r="B6" s="178" t="s">
        <v>97</v>
      </c>
      <c r="C6" s="171"/>
      <c r="D6" s="171"/>
      <c r="E6" s="322"/>
      <c r="F6" s="171"/>
    </row>
    <row r="7" s="172" customFormat="true" ht="20.25" hidden="false" customHeight="true" outlineLevel="0" collapsed="false">
      <c r="B7" s="173"/>
      <c r="C7" s="173"/>
      <c r="D7" s="171"/>
      <c r="E7" s="322"/>
      <c r="F7" s="171"/>
    </row>
    <row r="8" s="172" customFormat="true" ht="20.25" hidden="false" customHeight="true" outlineLevel="0" collapsed="false">
      <c r="B8" s="171" t="s">
        <v>98</v>
      </c>
      <c r="C8" s="173"/>
      <c r="D8" s="171"/>
      <c r="E8" s="322"/>
      <c r="F8" s="171"/>
    </row>
    <row r="9" s="172" customFormat="true" ht="20.25" hidden="false" customHeight="true" outlineLevel="0" collapsed="false">
      <c r="B9" s="173"/>
      <c r="C9" s="173"/>
      <c r="D9" s="171"/>
      <c r="E9" s="171"/>
      <c r="F9" s="171"/>
    </row>
    <row r="10" s="172" customFormat="true" ht="20.25" hidden="false" customHeight="true" outlineLevel="0" collapsed="false">
      <c r="B10" s="171" t="s">
        <v>99</v>
      </c>
      <c r="C10" s="173"/>
      <c r="D10" s="171"/>
      <c r="E10" s="171"/>
      <c r="F10" s="171"/>
    </row>
    <row r="11" s="172" customFormat="true" ht="20.25" hidden="false" customHeight="true" outlineLevel="0" collapsed="false">
      <c r="B11" s="171"/>
      <c r="C11" s="173"/>
      <c r="D11" s="171"/>
      <c r="E11" s="171"/>
      <c r="F11" s="171"/>
    </row>
    <row r="12" s="172" customFormat="true" ht="20.25" hidden="false" customHeight="true" outlineLevel="0" collapsed="false">
      <c r="B12" s="171" t="s">
        <v>100</v>
      </c>
      <c r="C12" s="173"/>
      <c r="D12" s="171"/>
    </row>
    <row r="13" s="172" customFormat="true" ht="20.25" hidden="false" customHeight="true" outlineLevel="0" collapsed="false">
      <c r="B13" s="171"/>
      <c r="C13" s="173"/>
      <c r="D13" s="171"/>
    </row>
    <row r="14" s="172" customFormat="true" ht="20.25" hidden="false" customHeight="true" outlineLevel="0" collapsed="false">
      <c r="B14" s="171" t="s">
        <v>101</v>
      </c>
      <c r="C14" s="173"/>
      <c r="D14" s="171"/>
    </row>
    <row r="15" s="172" customFormat="true" ht="20.25" hidden="false" customHeight="true" outlineLevel="0" collapsed="false">
      <c r="B15" s="171"/>
      <c r="C15" s="173"/>
      <c r="D15" s="171"/>
    </row>
    <row r="16" s="172" customFormat="true" ht="20.25" hidden="false" customHeight="true" outlineLevel="0" collapsed="false">
      <c r="B16" s="171" t="s">
        <v>171</v>
      </c>
      <c r="C16" s="173"/>
      <c r="D16" s="171"/>
    </row>
    <row r="17" s="172" customFormat="true" ht="20.25" hidden="false" customHeight="true" outlineLevel="0" collapsed="false">
      <c r="B17" s="173"/>
      <c r="C17" s="173"/>
      <c r="D17" s="171"/>
    </row>
    <row r="18" s="172" customFormat="true" ht="20.25" hidden="false" customHeight="true" outlineLevel="0" collapsed="false">
      <c r="B18" s="171" t="s">
        <v>172</v>
      </c>
      <c r="C18" s="173"/>
      <c r="D18" s="171"/>
    </row>
    <row r="19" s="172" customFormat="true" ht="20.25" hidden="false" customHeight="true" outlineLevel="0" collapsed="false">
      <c r="B19" s="173"/>
      <c r="C19" s="173"/>
      <c r="D19" s="171"/>
    </row>
    <row r="20" s="172" customFormat="true" ht="17.25" hidden="false" customHeight="true" outlineLevel="0" collapsed="false">
      <c r="B20" s="171" t="s">
        <v>173</v>
      </c>
      <c r="C20" s="171"/>
      <c r="D20" s="171"/>
    </row>
    <row r="21" s="172" customFormat="true" ht="17.25" hidden="false" customHeight="true" outlineLevel="0" collapsed="false">
      <c r="B21" s="171" t="s">
        <v>174</v>
      </c>
      <c r="C21" s="171"/>
      <c r="D21" s="171"/>
    </row>
    <row r="22" s="172" customFormat="true" ht="17.25" hidden="false" customHeight="true" outlineLevel="0" collapsed="false">
      <c r="B22" s="171"/>
      <c r="C22" s="171"/>
      <c r="D22" s="171"/>
    </row>
    <row r="23" s="172" customFormat="true" ht="17.25" hidden="false" customHeight="true" outlineLevel="0" collapsed="false">
      <c r="B23" s="171"/>
      <c r="C23" s="180" t="s">
        <v>21</v>
      </c>
      <c r="D23" s="180" t="s">
        <v>104</v>
      </c>
    </row>
    <row r="24" s="172" customFormat="true" ht="17.25" hidden="false" customHeight="true" outlineLevel="0" collapsed="false">
      <c r="B24" s="171"/>
      <c r="C24" s="180" t="n">
        <v>1</v>
      </c>
      <c r="D24" s="181" t="s">
        <v>105</v>
      </c>
    </row>
    <row r="25" s="172" customFormat="true" ht="17.25" hidden="false" customHeight="true" outlineLevel="0" collapsed="false">
      <c r="B25" s="171"/>
      <c r="C25" s="180" t="n">
        <v>2</v>
      </c>
      <c r="D25" s="181" t="s">
        <v>153</v>
      </c>
    </row>
    <row r="26" s="172" customFormat="true" ht="17.25" hidden="false" customHeight="true" outlineLevel="0" collapsed="false">
      <c r="B26" s="171"/>
      <c r="C26" s="180" t="n">
        <v>3</v>
      </c>
      <c r="D26" s="181" t="s">
        <v>154</v>
      </c>
    </row>
    <row r="27" s="172" customFormat="true" ht="17.25" hidden="false" customHeight="true" outlineLevel="0" collapsed="false">
      <c r="B27" s="171"/>
      <c r="C27" s="180" t="n">
        <v>4</v>
      </c>
      <c r="D27" s="181" t="s">
        <v>155</v>
      </c>
    </row>
    <row r="28" s="172" customFormat="true" ht="17.25" hidden="false" customHeight="true" outlineLevel="0" collapsed="false">
      <c r="B28" s="171"/>
      <c r="C28" s="180" t="n">
        <v>5</v>
      </c>
      <c r="D28" s="181" t="s">
        <v>159</v>
      </c>
    </row>
    <row r="29" s="172" customFormat="true" ht="17.25" hidden="false" customHeight="true" outlineLevel="0" collapsed="false">
      <c r="B29" s="171"/>
      <c r="C29" s="322"/>
      <c r="D29" s="171"/>
    </row>
    <row r="30" s="172" customFormat="true" ht="17.25" hidden="false" customHeight="true" outlineLevel="0" collapsed="false">
      <c r="B30" s="171" t="s">
        <v>175</v>
      </c>
      <c r="C30" s="171"/>
      <c r="D30" s="171"/>
    </row>
    <row r="31" s="172" customFormat="true" ht="17.25" hidden="false" customHeight="true" outlineLevel="0" collapsed="false">
      <c r="B31" s="171" t="s">
        <v>110</v>
      </c>
      <c r="C31" s="171"/>
      <c r="D31" s="171"/>
    </row>
    <row r="32" s="172" customFormat="true" ht="17.25" hidden="false" customHeight="true" outlineLevel="0" collapsed="false">
      <c r="B32" s="171"/>
      <c r="C32" s="171"/>
      <c r="D32" s="171"/>
      <c r="G32" s="182"/>
      <c r="H32" s="182"/>
      <c r="J32" s="182"/>
      <c r="K32" s="182"/>
      <c r="L32" s="182"/>
      <c r="M32" s="182"/>
      <c r="N32" s="182"/>
      <c r="O32" s="182"/>
      <c r="R32" s="182"/>
      <c r="S32" s="182"/>
      <c r="T32" s="182"/>
      <c r="W32" s="182"/>
      <c r="X32" s="182"/>
      <c r="Y32" s="182"/>
    </row>
    <row r="33" s="172" customFormat="true" ht="17.25" hidden="false" customHeight="true" outlineLevel="0" collapsed="false">
      <c r="B33" s="171"/>
      <c r="C33" s="180" t="s">
        <v>42</v>
      </c>
      <c r="D33" s="180" t="s">
        <v>111</v>
      </c>
      <c r="G33" s="182"/>
      <c r="H33" s="182"/>
      <c r="J33" s="182"/>
      <c r="K33" s="182"/>
      <c r="L33" s="182"/>
      <c r="M33" s="182"/>
      <c r="N33" s="182"/>
      <c r="O33" s="182"/>
      <c r="R33" s="182"/>
      <c r="S33" s="182"/>
      <c r="T33" s="182"/>
      <c r="W33" s="182"/>
      <c r="X33" s="182"/>
      <c r="Y33" s="182"/>
    </row>
    <row r="34" s="172" customFormat="true" ht="17.25" hidden="false" customHeight="true" outlineLevel="0" collapsed="false">
      <c r="B34" s="171"/>
      <c r="C34" s="180" t="s">
        <v>112</v>
      </c>
      <c r="D34" s="181" t="s">
        <v>113</v>
      </c>
      <c r="G34" s="182"/>
      <c r="H34" s="182"/>
      <c r="J34" s="182"/>
      <c r="K34" s="182"/>
      <c r="L34" s="182"/>
      <c r="M34" s="182"/>
      <c r="N34" s="182"/>
      <c r="O34" s="182"/>
      <c r="R34" s="182"/>
      <c r="S34" s="182"/>
      <c r="T34" s="182"/>
      <c r="W34" s="182"/>
      <c r="X34" s="182"/>
      <c r="Y34" s="182"/>
    </row>
    <row r="35" s="172" customFormat="true" ht="17.25" hidden="false" customHeight="true" outlineLevel="0" collapsed="false">
      <c r="B35" s="171"/>
      <c r="C35" s="180" t="s">
        <v>114</v>
      </c>
      <c r="D35" s="181" t="s">
        <v>115</v>
      </c>
      <c r="G35" s="182"/>
      <c r="H35" s="182"/>
      <c r="J35" s="182"/>
      <c r="K35" s="182"/>
      <c r="L35" s="182"/>
      <c r="M35" s="182"/>
      <c r="N35" s="182"/>
      <c r="O35" s="182"/>
      <c r="R35" s="182"/>
      <c r="S35" s="182"/>
      <c r="T35" s="182"/>
      <c r="W35" s="182"/>
      <c r="X35" s="182"/>
      <c r="Y35" s="182"/>
    </row>
    <row r="36" s="172" customFormat="true" ht="17.25" hidden="false" customHeight="true" outlineLevel="0" collapsed="false">
      <c r="B36" s="171"/>
      <c r="C36" s="180" t="s">
        <v>116</v>
      </c>
      <c r="D36" s="181" t="s">
        <v>117</v>
      </c>
      <c r="G36" s="182"/>
      <c r="H36" s="182"/>
      <c r="J36" s="182"/>
      <c r="K36" s="182"/>
      <c r="L36" s="182"/>
      <c r="M36" s="182"/>
      <c r="N36" s="182"/>
      <c r="O36" s="182"/>
      <c r="R36" s="182"/>
      <c r="S36" s="182"/>
      <c r="T36" s="182"/>
      <c r="W36" s="182"/>
      <c r="X36" s="182"/>
      <c r="Y36" s="182"/>
    </row>
    <row r="37" s="172" customFormat="true" ht="17.25" hidden="false" customHeight="true" outlineLevel="0" collapsed="false">
      <c r="B37" s="171"/>
      <c r="C37" s="180" t="s">
        <v>118</v>
      </c>
      <c r="D37" s="181" t="s">
        <v>119</v>
      </c>
      <c r="G37" s="182"/>
      <c r="H37" s="182"/>
      <c r="J37" s="182"/>
      <c r="K37" s="182"/>
      <c r="L37" s="182"/>
      <c r="M37" s="182"/>
      <c r="N37" s="182"/>
      <c r="O37" s="182"/>
      <c r="R37" s="182"/>
      <c r="S37" s="182"/>
      <c r="T37" s="182"/>
      <c r="W37" s="182"/>
      <c r="X37" s="182"/>
      <c r="Y37" s="182"/>
    </row>
    <row r="38" s="172" customFormat="true" ht="17.25" hidden="false" customHeight="true" outlineLevel="0" collapsed="false">
      <c r="B38" s="171"/>
      <c r="C38" s="171"/>
      <c r="D38" s="171"/>
      <c r="G38" s="182"/>
      <c r="H38" s="182"/>
      <c r="J38" s="182"/>
      <c r="K38" s="182"/>
      <c r="L38" s="182"/>
      <c r="M38" s="182"/>
      <c r="N38" s="182"/>
      <c r="O38" s="182"/>
      <c r="R38" s="182"/>
      <c r="S38" s="182"/>
      <c r="T38" s="182"/>
      <c r="W38" s="182"/>
      <c r="X38" s="182"/>
      <c r="Y38" s="182"/>
    </row>
    <row r="39" s="172" customFormat="true" ht="17.25" hidden="false" customHeight="true" outlineLevel="0" collapsed="false">
      <c r="B39" s="171"/>
      <c r="C39" s="183" t="s">
        <v>120</v>
      </c>
      <c r="D39" s="171"/>
      <c r="G39" s="182"/>
      <c r="H39" s="182"/>
      <c r="J39" s="182"/>
      <c r="K39" s="182"/>
      <c r="L39" s="182"/>
      <c r="M39" s="182"/>
      <c r="N39" s="182"/>
      <c r="O39" s="182"/>
      <c r="R39" s="182"/>
      <c r="S39" s="182"/>
      <c r="T39" s="182"/>
      <c r="W39" s="182"/>
      <c r="X39" s="182"/>
      <c r="Y39" s="182"/>
    </row>
    <row r="40" s="172" customFormat="true" ht="17.25" hidden="false" customHeight="true" outlineLevel="0" collapsed="false">
      <c r="C40" s="171" t="s">
        <v>121</v>
      </c>
      <c r="F40" s="183"/>
      <c r="G40" s="182"/>
      <c r="H40" s="182"/>
      <c r="J40" s="182"/>
      <c r="K40" s="182"/>
      <c r="L40" s="182"/>
      <c r="M40" s="182"/>
      <c r="N40" s="182"/>
      <c r="O40" s="182"/>
      <c r="R40" s="182"/>
      <c r="S40" s="182"/>
      <c r="T40" s="182"/>
      <c r="W40" s="182"/>
      <c r="X40" s="182"/>
      <c r="Y40" s="182"/>
    </row>
    <row r="41" s="172" customFormat="true" ht="17.25" hidden="false" customHeight="true" outlineLevel="0" collapsed="false">
      <c r="C41" s="171" t="s">
        <v>122</v>
      </c>
      <c r="F41" s="171"/>
      <c r="G41" s="182"/>
      <c r="H41" s="182"/>
      <c r="J41" s="182"/>
      <c r="K41" s="182"/>
      <c r="L41" s="182"/>
      <c r="M41" s="182"/>
      <c r="N41" s="182"/>
      <c r="O41" s="182"/>
      <c r="R41" s="182"/>
      <c r="S41" s="182"/>
      <c r="T41" s="182"/>
      <c r="W41" s="182"/>
      <c r="X41" s="182"/>
      <c r="Y41" s="182"/>
    </row>
    <row r="42" s="172" customFormat="true" ht="17.25" hidden="false" customHeight="true" outlineLevel="0" collapsed="false">
      <c r="B42" s="171"/>
      <c r="C42" s="171"/>
      <c r="D42" s="171"/>
      <c r="E42" s="183"/>
      <c r="F42" s="182"/>
      <c r="G42" s="182"/>
      <c r="H42" s="182"/>
      <c r="J42" s="182"/>
      <c r="K42" s="182"/>
      <c r="L42" s="182"/>
      <c r="M42" s="182"/>
      <c r="N42" s="182"/>
      <c r="O42" s="182"/>
      <c r="R42" s="182"/>
      <c r="S42" s="182"/>
      <c r="T42" s="182"/>
      <c r="W42" s="182"/>
      <c r="X42" s="182"/>
      <c r="Y42" s="182"/>
    </row>
    <row r="43" s="172" customFormat="true" ht="17.25" hidden="false" customHeight="true" outlineLevel="0" collapsed="false">
      <c r="B43" s="171" t="s">
        <v>176</v>
      </c>
      <c r="C43" s="171"/>
      <c r="D43" s="171"/>
    </row>
    <row r="44" s="172" customFormat="true" ht="17.25" hidden="false" customHeight="true" outlineLevel="0" collapsed="false">
      <c r="B44" s="171" t="s">
        <v>177</v>
      </c>
      <c r="C44" s="171"/>
      <c r="D44" s="171"/>
    </row>
    <row r="45" s="172" customFormat="true" ht="17.25" hidden="false" customHeight="true" outlineLevel="0" collapsed="false">
      <c r="B45" s="323" t="s">
        <v>178</v>
      </c>
      <c r="E45" s="182"/>
      <c r="F45" s="182"/>
      <c r="G45" s="182"/>
      <c r="H45" s="182"/>
      <c r="I45" s="182"/>
      <c r="J45" s="182"/>
      <c r="K45" s="182"/>
      <c r="L45" s="182"/>
      <c r="M45" s="182"/>
      <c r="N45" s="182"/>
      <c r="O45" s="182"/>
      <c r="P45" s="182"/>
      <c r="Q45" s="182"/>
      <c r="R45" s="182"/>
      <c r="S45" s="182"/>
      <c r="T45" s="182"/>
      <c r="U45" s="182"/>
      <c r="Y45" s="182"/>
      <c r="Z45" s="182"/>
      <c r="AA45" s="182"/>
      <c r="AB45" s="182"/>
      <c r="AD45" s="182"/>
      <c r="AE45" s="182"/>
      <c r="AF45" s="182"/>
      <c r="AG45" s="182"/>
      <c r="AH45" s="182"/>
      <c r="AI45" s="324"/>
      <c r="AJ45" s="182"/>
      <c r="AK45" s="182"/>
      <c r="AL45" s="182"/>
      <c r="AM45" s="182"/>
      <c r="AN45" s="182"/>
      <c r="AO45" s="182"/>
      <c r="AP45" s="182"/>
      <c r="AQ45" s="182"/>
      <c r="AR45" s="182"/>
      <c r="AS45" s="182"/>
      <c r="AT45" s="182"/>
      <c r="AU45" s="182"/>
      <c r="AV45" s="182"/>
      <c r="AW45" s="182"/>
      <c r="AX45" s="182"/>
      <c r="AY45" s="324"/>
    </row>
    <row r="46" s="172" customFormat="true" ht="17.25" hidden="false" customHeight="true" outlineLevel="0" collapsed="false"/>
    <row r="47" s="172" customFormat="true" ht="17.25" hidden="false" customHeight="true" outlineLevel="0" collapsed="false">
      <c r="B47" s="171" t="s">
        <v>179</v>
      </c>
      <c r="C47" s="171"/>
    </row>
    <row r="48" s="172" customFormat="true" ht="17.25" hidden="false" customHeight="true" outlineLevel="0" collapsed="false">
      <c r="B48" s="171"/>
      <c r="C48" s="171"/>
    </row>
    <row r="49" s="172" customFormat="true" ht="17.25" hidden="false" customHeight="true" outlineLevel="0" collapsed="false">
      <c r="B49" s="171" t="s">
        <v>180</v>
      </c>
      <c r="C49" s="171"/>
    </row>
    <row r="50" s="172" customFormat="true" ht="17.25" hidden="false" customHeight="true" outlineLevel="0" collapsed="false">
      <c r="B50" s="171" t="s">
        <v>128</v>
      </c>
      <c r="C50" s="171"/>
    </row>
    <row r="51" s="172" customFormat="true" ht="17.25" hidden="false" customHeight="true" outlineLevel="0" collapsed="false">
      <c r="B51" s="171"/>
      <c r="C51" s="171"/>
    </row>
    <row r="52" s="172" customFormat="true" ht="17.25" hidden="false" customHeight="true" outlineLevel="0" collapsed="false">
      <c r="B52" s="171" t="s">
        <v>181</v>
      </c>
      <c r="C52" s="171"/>
    </row>
    <row r="53" s="172" customFormat="true" ht="17.25" hidden="false" customHeight="true" outlineLevel="0" collapsed="false">
      <c r="B53" s="171" t="s">
        <v>130</v>
      </c>
      <c r="C53" s="171"/>
    </row>
    <row r="54" s="172" customFormat="true" ht="17.25" hidden="false" customHeight="true" outlineLevel="0" collapsed="false">
      <c r="B54" s="171"/>
      <c r="C54" s="171"/>
    </row>
    <row r="55" s="172" customFormat="true" ht="17.25" hidden="false" customHeight="true" outlineLevel="0" collapsed="false">
      <c r="B55" s="171" t="s">
        <v>182</v>
      </c>
      <c r="C55" s="171"/>
      <c r="D55" s="171"/>
    </row>
    <row r="56" s="172" customFormat="true" ht="17.25" hidden="false" customHeight="true" outlineLevel="0" collapsed="false">
      <c r="B56" s="171"/>
      <c r="C56" s="171"/>
      <c r="D56" s="171"/>
    </row>
    <row r="57" s="172" customFormat="true" ht="17.25" hidden="false" customHeight="true" outlineLevel="0" collapsed="false">
      <c r="B57" s="172" t="s">
        <v>183</v>
      </c>
      <c r="D57" s="171"/>
    </row>
    <row r="58" s="172" customFormat="true" ht="17.25" hidden="false" customHeight="true" outlineLevel="0" collapsed="false">
      <c r="B58" s="172" t="s">
        <v>133</v>
      </c>
      <c r="D58" s="171"/>
    </row>
    <row r="59" s="172" customFormat="true" ht="17.25" hidden="false" customHeight="true" outlineLevel="0" collapsed="false">
      <c r="B59" s="172" t="s">
        <v>134</v>
      </c>
      <c r="D59" s="171"/>
    </row>
    <row r="60" s="172" customFormat="true" ht="17.25" hidden="false" customHeight="true" outlineLevel="0" collapsed="false"/>
    <row r="61" s="172" customFormat="true" ht="17.25" hidden="false" customHeight="true" outlineLevel="0" collapsed="false">
      <c r="B61" s="172" t="s">
        <v>184</v>
      </c>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5"/>
      <c r="AT61" s="325"/>
      <c r="AU61" s="325"/>
      <c r="AV61" s="325"/>
      <c r="AW61" s="325"/>
      <c r="AX61" s="325"/>
    </row>
    <row r="62" s="172" customFormat="true" ht="17.25" hidden="false" customHeight="true" outlineLevel="0" collapsed="false">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row>
    <row r="63" s="172" customFormat="true" ht="17.25" hidden="false" customHeight="true" outlineLevel="0" collapsed="false">
      <c r="B63" s="172" t="s">
        <v>185</v>
      </c>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5"/>
      <c r="AR63" s="325"/>
      <c r="AS63" s="325"/>
      <c r="AT63" s="325"/>
      <c r="AU63" s="325"/>
      <c r="AV63" s="325"/>
      <c r="AW63" s="325"/>
      <c r="AX63" s="325"/>
      <c r="AY63" s="325"/>
      <c r="AZ63" s="325"/>
      <c r="BA63" s="325"/>
      <c r="BB63" s="325"/>
    </row>
    <row r="64" s="172" customFormat="true" ht="17.25" hidden="false" customHeight="true" outlineLevel="0" collapsed="false">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row>
    <row r="65" s="172" customFormat="true" ht="17.25" hidden="false" customHeight="true" outlineLevel="0" collapsed="false">
      <c r="B65" s="172" t="s">
        <v>186</v>
      </c>
      <c r="BL65" s="326"/>
      <c r="BM65" s="327"/>
      <c r="BN65" s="326"/>
      <c r="BO65" s="326"/>
      <c r="BP65" s="326"/>
      <c r="BQ65" s="328"/>
      <c r="BR65" s="329"/>
      <c r="BS65" s="329"/>
    </row>
    <row r="66" s="172" customFormat="true" ht="17.25" hidden="false" customHeight="true" outlineLevel="0" collapsed="false">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25"/>
      <c r="AT66" s="325"/>
      <c r="AU66" s="325"/>
      <c r="AV66" s="325"/>
      <c r="AW66" s="325"/>
      <c r="AX66" s="325"/>
    </row>
    <row r="67" s="172" customFormat="true" ht="17.25" hidden="false" customHeight="true" outlineLevel="0" collapsed="false">
      <c r="B67" s="172" t="s">
        <v>371</v>
      </c>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5"/>
      <c r="AQ67" s="325"/>
      <c r="AR67" s="325"/>
      <c r="AS67" s="325"/>
      <c r="AT67" s="325"/>
      <c r="AU67" s="325"/>
      <c r="AV67" s="325"/>
      <c r="AW67" s="325"/>
      <c r="AX67" s="325"/>
      <c r="AY67" s="325"/>
      <c r="AZ67" s="325"/>
      <c r="BA67" s="325"/>
      <c r="BB67" s="325"/>
    </row>
    <row r="68" s="172" customFormat="true" ht="17.25" hidden="false" customHeight="true" outlineLevel="0" collapsed="false">
      <c r="B68" s="172" t="s">
        <v>372</v>
      </c>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5"/>
      <c r="AJ68" s="325"/>
      <c r="AK68" s="325"/>
      <c r="AL68" s="325"/>
      <c r="AM68" s="325"/>
      <c r="AN68" s="325"/>
      <c r="AO68" s="325"/>
      <c r="AP68" s="325"/>
      <c r="AQ68" s="325"/>
      <c r="AR68" s="325"/>
      <c r="AS68" s="325"/>
      <c r="AT68" s="325"/>
      <c r="AU68" s="325"/>
      <c r="AV68" s="325"/>
      <c r="AW68" s="325"/>
      <c r="AX68" s="325"/>
      <c r="AY68" s="325"/>
      <c r="AZ68" s="325"/>
      <c r="BA68" s="325"/>
      <c r="BB68" s="325"/>
    </row>
    <row r="69" s="172" customFormat="true" ht="17.25" hidden="false" customHeight="true" outlineLevel="0" collapsed="false">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5"/>
      <c r="AV69" s="325"/>
      <c r="AW69" s="325"/>
      <c r="AX69" s="325"/>
      <c r="AY69" s="325"/>
      <c r="AZ69" s="325"/>
      <c r="BA69" s="325"/>
      <c r="BB69" s="325"/>
    </row>
    <row r="70" customFormat="false" ht="17.25" hidden="false" customHeight="true" outlineLevel="0" collapsed="false">
      <c r="B70" s="170" t="s">
        <v>187</v>
      </c>
    </row>
    <row r="71" customFormat="false" ht="17.25" hidden="false" customHeight="true" outlineLevel="0" collapsed="false">
      <c r="B71" s="172" t="s">
        <v>373</v>
      </c>
    </row>
    <row r="72" customFormat="false" ht="17.25" hidden="false" customHeight="true" outlineLevel="0" collapsed="false"/>
    <row r="73" customFormat="false" ht="17.25" hidden="false" customHeight="true" outlineLevel="0" collapsed="false"/>
  </sheetData>
  <mergeCells count="1">
    <mergeCell ref="F4:K5"/>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U74"/>
  <sheetViews>
    <sheetView showFormulas="false" showGridLines="false" showRowColHeaders="true" showZeros="true" rightToLeft="false" tabSelected="false" showOutlineSymbols="true" defaultGridColor="true" view="pageBreakPreview" topLeftCell="A1" colorId="64" zoomScale="100" zoomScaleNormal="70" zoomScalePageLayoutView="100" workbookViewId="0">
      <selection pane="topLeft" activeCell="A1" activeCellId="0" sqref="A1"/>
    </sheetView>
  </sheetViews>
  <sheetFormatPr defaultColWidth="4.39453125" defaultRowHeight="20.25" zeroHeight="false" outlineLevelRow="0" outlineLevelCol="0"/>
  <cols>
    <col collapsed="false" customWidth="true" hidden="false" outlineLevel="0" max="1" min="1" style="1" width="1.59"/>
    <col collapsed="false" customWidth="true" hidden="false" outlineLevel="0" max="5" min="2" style="1" width="5.68"/>
    <col collapsed="false" customWidth="true" hidden="true" outlineLevel="0" max="6" min="6" style="1" width="16.5"/>
    <col collapsed="false" customWidth="true" hidden="false" outlineLevel="0" max="58" min="7" style="1" width="5.6"/>
    <col collapsed="false" customWidth="false" hidden="false" outlineLevel="0" max="1024" min="59" style="1" width="4.4"/>
  </cols>
  <sheetData>
    <row r="1" s="2" customFormat="true" ht="20.25" hidden="false" customHeight="true" outlineLevel="0" collapsed="false">
      <c r="C1" s="3" t="s">
        <v>0</v>
      </c>
      <c r="D1" s="3"/>
      <c r="E1" s="3"/>
      <c r="F1" s="3"/>
      <c r="G1" s="3"/>
      <c r="H1" s="4" t="s">
        <v>1</v>
      </c>
      <c r="J1" s="4"/>
      <c r="L1" s="3"/>
      <c r="M1" s="3"/>
      <c r="N1" s="3"/>
      <c r="O1" s="3"/>
      <c r="P1" s="3"/>
      <c r="Q1" s="3"/>
      <c r="R1" s="3"/>
      <c r="AM1" s="189"/>
      <c r="AN1" s="5"/>
      <c r="AO1" s="5" t="s">
        <v>2</v>
      </c>
      <c r="AP1" s="190" t="s">
        <v>374</v>
      </c>
      <c r="AQ1" s="190"/>
      <c r="AR1" s="190"/>
      <c r="AS1" s="190"/>
      <c r="AT1" s="190"/>
      <c r="AU1" s="190"/>
      <c r="AV1" s="190"/>
      <c r="AW1" s="190"/>
      <c r="AX1" s="190"/>
      <c r="AY1" s="190"/>
      <c r="AZ1" s="190"/>
      <c r="BA1" s="190"/>
      <c r="BB1" s="190"/>
      <c r="BC1" s="190"/>
      <c r="BD1" s="190"/>
      <c r="BE1" s="190"/>
      <c r="BF1" s="5" t="s">
        <v>4</v>
      </c>
    </row>
    <row r="2" s="2" customFormat="true" ht="20.25" hidden="false" customHeight="true" outlineLevel="0" collapsed="false">
      <c r="C2" s="3"/>
      <c r="D2" s="3"/>
      <c r="E2" s="3"/>
      <c r="F2" s="3"/>
      <c r="G2" s="3"/>
      <c r="J2" s="4"/>
      <c r="L2" s="3"/>
      <c r="M2" s="3"/>
      <c r="N2" s="3"/>
      <c r="O2" s="3"/>
      <c r="P2" s="3"/>
      <c r="Q2" s="3"/>
      <c r="R2" s="3"/>
      <c r="Y2" s="5" t="s">
        <v>5</v>
      </c>
      <c r="Z2" s="8" t="n">
        <v>6</v>
      </c>
      <c r="AA2" s="8"/>
      <c r="AB2" s="5" t="s">
        <v>6</v>
      </c>
      <c r="AC2" s="9" t="n">
        <f aca="false">IF(Z2=0,"",YEAR(DATE(2018+Z2,1,1)))</f>
        <v>2024</v>
      </c>
      <c r="AD2" s="9"/>
      <c r="AE2" s="7" t="s">
        <v>7</v>
      </c>
      <c r="AF2" s="7" t="s">
        <v>8</v>
      </c>
      <c r="AG2" s="8" t="n">
        <v>4</v>
      </c>
      <c r="AH2" s="8"/>
      <c r="AI2" s="7" t="s">
        <v>9</v>
      </c>
      <c r="AM2" s="189"/>
      <c r="AN2" s="5"/>
      <c r="AO2" s="5" t="s">
        <v>10</v>
      </c>
      <c r="AP2" s="8" t="s">
        <v>136</v>
      </c>
      <c r="AQ2" s="8"/>
      <c r="AR2" s="8"/>
      <c r="AS2" s="8"/>
      <c r="AT2" s="8"/>
      <c r="AU2" s="8"/>
      <c r="AV2" s="8"/>
      <c r="AW2" s="8"/>
      <c r="AX2" s="8"/>
      <c r="AY2" s="8"/>
      <c r="AZ2" s="8"/>
      <c r="BA2" s="8"/>
      <c r="BB2" s="8"/>
      <c r="BC2" s="8"/>
      <c r="BD2" s="8"/>
      <c r="BE2" s="8"/>
      <c r="BF2" s="5" t="s">
        <v>4</v>
      </c>
    </row>
    <row r="3" s="7" customFormat="true" ht="20.25" hidden="false" customHeight="true" outlineLevel="0" collapsed="false">
      <c r="G3" s="4"/>
      <c r="J3" s="4"/>
      <c r="L3" s="5"/>
      <c r="M3" s="5"/>
      <c r="N3" s="5"/>
      <c r="O3" s="5"/>
      <c r="P3" s="5"/>
      <c r="Q3" s="5"/>
      <c r="R3" s="5"/>
      <c r="Z3" s="12"/>
      <c r="AA3" s="12"/>
      <c r="AB3" s="12"/>
      <c r="AC3" s="13"/>
      <c r="AD3" s="12"/>
      <c r="BA3" s="191" t="s">
        <v>12</v>
      </c>
      <c r="BB3" s="15" t="s">
        <v>13</v>
      </c>
      <c r="BC3" s="15"/>
      <c r="BD3" s="15"/>
      <c r="BE3" s="15"/>
      <c r="BF3" s="5"/>
    </row>
    <row r="4" s="7" customFormat="true" ht="18.75" hidden="false" customHeight="false" outlineLevel="0" collapsed="false">
      <c r="G4" s="4"/>
      <c r="J4" s="4"/>
      <c r="L4" s="5"/>
      <c r="M4" s="5"/>
      <c r="N4" s="5"/>
      <c r="O4" s="5"/>
      <c r="P4" s="5"/>
      <c r="Q4" s="5"/>
      <c r="R4" s="5"/>
      <c r="Z4" s="192"/>
      <c r="AA4" s="192"/>
      <c r="AG4" s="2"/>
      <c r="AH4" s="2"/>
      <c r="AI4" s="2"/>
      <c r="AJ4" s="2"/>
      <c r="AK4" s="2"/>
      <c r="AL4" s="2"/>
      <c r="AM4" s="2"/>
      <c r="AN4" s="2"/>
      <c r="AO4" s="2"/>
      <c r="AP4" s="2"/>
      <c r="AQ4" s="2"/>
      <c r="AR4" s="2"/>
      <c r="AS4" s="2"/>
      <c r="AT4" s="2"/>
      <c r="AU4" s="2"/>
      <c r="AV4" s="2"/>
      <c r="AW4" s="2"/>
      <c r="AX4" s="2"/>
      <c r="AY4" s="2"/>
      <c r="AZ4" s="2"/>
      <c r="BA4" s="191" t="s">
        <v>14</v>
      </c>
      <c r="BB4" s="15" t="s">
        <v>15</v>
      </c>
      <c r="BC4" s="15"/>
      <c r="BD4" s="15"/>
      <c r="BE4" s="15"/>
      <c r="BF4" s="24"/>
    </row>
    <row r="5" s="7" customFormat="true" ht="6.75" hidden="false" customHeight="true" outlineLevel="0" collapsed="false">
      <c r="C5" s="2"/>
      <c r="D5" s="2"/>
      <c r="E5" s="2"/>
      <c r="F5" s="2"/>
      <c r="G5" s="3"/>
      <c r="H5" s="2"/>
      <c r="I5" s="2"/>
      <c r="J5" s="3"/>
      <c r="K5" s="2"/>
      <c r="L5" s="24"/>
      <c r="M5" s="24"/>
      <c r="N5" s="24"/>
      <c r="O5" s="24"/>
      <c r="P5" s="24"/>
      <c r="Q5" s="24"/>
      <c r="R5" s="24"/>
      <c r="S5" s="2"/>
      <c r="T5" s="2"/>
      <c r="U5" s="2"/>
      <c r="V5" s="2"/>
      <c r="W5" s="2"/>
      <c r="X5" s="2"/>
      <c r="Y5" s="2"/>
      <c r="Z5" s="193"/>
      <c r="AA5" s="193"/>
      <c r="AB5" s="2"/>
      <c r="AC5" s="2"/>
      <c r="AD5" s="2"/>
      <c r="AE5" s="2"/>
      <c r="AG5" s="2"/>
      <c r="AH5" s="2"/>
      <c r="AI5" s="2"/>
      <c r="AJ5" s="2"/>
      <c r="AK5" s="2"/>
      <c r="AL5" s="2"/>
      <c r="AM5" s="2"/>
      <c r="AN5" s="2"/>
      <c r="AO5" s="2"/>
      <c r="AP5" s="2"/>
      <c r="AQ5" s="2"/>
      <c r="AR5" s="2"/>
      <c r="AS5" s="2"/>
      <c r="AT5" s="2"/>
      <c r="AU5" s="2"/>
      <c r="AV5" s="2"/>
      <c r="AW5" s="2"/>
      <c r="AX5" s="2"/>
      <c r="AY5" s="2"/>
      <c r="AZ5" s="2"/>
      <c r="BA5" s="2"/>
      <c r="BB5" s="2"/>
      <c r="BC5" s="2"/>
      <c r="BD5" s="2"/>
      <c r="BE5" s="24"/>
      <c r="BF5" s="24"/>
    </row>
    <row r="6" s="7" customFormat="true" ht="20.25" hidden="false" customHeight="true" outlineLevel="0" collapsed="false">
      <c r="C6" s="2"/>
      <c r="D6" s="2"/>
      <c r="E6" s="2"/>
      <c r="F6" s="2"/>
      <c r="G6" s="3"/>
      <c r="H6" s="2"/>
      <c r="I6" s="2"/>
      <c r="J6" s="3"/>
      <c r="K6" s="2"/>
      <c r="L6" s="24"/>
      <c r="M6" s="24"/>
      <c r="N6" s="24"/>
      <c r="O6" s="24"/>
      <c r="P6" s="24"/>
      <c r="Q6" s="24"/>
      <c r="R6" s="24"/>
      <c r="S6" s="2"/>
      <c r="T6" s="2"/>
      <c r="U6" s="2"/>
      <c r="V6" s="2"/>
      <c r="W6" s="2"/>
      <c r="X6" s="2"/>
      <c r="Y6" s="2"/>
      <c r="Z6" s="193"/>
      <c r="AA6" s="193"/>
      <c r="AB6" s="2"/>
      <c r="AC6" s="2"/>
      <c r="AD6" s="2"/>
      <c r="AE6" s="2"/>
      <c r="AG6" s="2"/>
      <c r="AH6" s="2"/>
      <c r="AI6" s="2"/>
      <c r="AJ6" s="2"/>
      <c r="AK6" s="2"/>
      <c r="AL6" s="2" t="s">
        <v>137</v>
      </c>
      <c r="AM6" s="2"/>
      <c r="AN6" s="2"/>
      <c r="AO6" s="2"/>
      <c r="AP6" s="2"/>
      <c r="AQ6" s="2"/>
      <c r="AR6" s="2"/>
      <c r="AS6" s="2"/>
      <c r="AT6" s="191"/>
      <c r="AU6" s="191"/>
      <c r="AV6" s="30"/>
      <c r="AW6" s="2"/>
      <c r="AX6" s="31" t="n">
        <v>40</v>
      </c>
      <c r="AY6" s="31"/>
      <c r="AZ6" s="30" t="s">
        <v>17</v>
      </c>
      <c r="BA6" s="2"/>
      <c r="BB6" s="31" t="n">
        <v>160</v>
      </c>
      <c r="BC6" s="31"/>
      <c r="BD6" s="30" t="s">
        <v>18</v>
      </c>
      <c r="BE6" s="2"/>
      <c r="BF6" s="24"/>
    </row>
    <row r="7" s="7" customFormat="true" ht="6.75" hidden="false" customHeight="true" outlineLevel="0" collapsed="false">
      <c r="C7" s="2"/>
      <c r="D7" s="2"/>
      <c r="E7" s="2"/>
      <c r="F7" s="2"/>
      <c r="G7" s="3"/>
      <c r="H7" s="2"/>
      <c r="I7" s="2"/>
      <c r="J7" s="3"/>
      <c r="K7" s="2"/>
      <c r="L7" s="24"/>
      <c r="M7" s="24"/>
      <c r="N7" s="24"/>
      <c r="O7" s="24"/>
      <c r="P7" s="24"/>
      <c r="Q7" s="24"/>
      <c r="R7" s="24"/>
      <c r="S7" s="2"/>
      <c r="T7" s="2"/>
      <c r="U7" s="2"/>
      <c r="V7" s="2"/>
      <c r="W7" s="2"/>
      <c r="X7" s="2"/>
      <c r="Y7" s="2"/>
      <c r="Z7" s="193"/>
      <c r="AA7" s="193"/>
      <c r="AB7" s="2"/>
      <c r="AC7" s="2"/>
      <c r="AD7" s="2"/>
      <c r="AE7" s="2"/>
      <c r="AG7" s="2"/>
      <c r="AH7" s="2"/>
      <c r="AI7" s="2"/>
      <c r="AJ7" s="2"/>
      <c r="AK7" s="2"/>
      <c r="AL7" s="2"/>
      <c r="AM7" s="2"/>
      <c r="AN7" s="2"/>
      <c r="AO7" s="2"/>
      <c r="AP7" s="2"/>
      <c r="AQ7" s="2"/>
      <c r="AR7" s="2"/>
      <c r="AS7" s="2"/>
      <c r="AT7" s="2"/>
      <c r="AU7" s="2"/>
      <c r="AV7" s="2"/>
      <c r="AW7" s="2"/>
      <c r="AX7" s="2"/>
      <c r="AY7" s="2"/>
      <c r="AZ7" s="2"/>
      <c r="BA7" s="2"/>
      <c r="BB7" s="2"/>
      <c r="BC7" s="2"/>
      <c r="BD7" s="2"/>
      <c r="BE7" s="24"/>
      <c r="BF7" s="24"/>
    </row>
    <row r="8" s="7" customFormat="true" ht="20.25" hidden="false" customHeight="true" outlineLevel="0" collapsed="false">
      <c r="B8" s="194"/>
      <c r="C8" s="194"/>
      <c r="D8" s="194"/>
      <c r="E8" s="194"/>
      <c r="F8" s="194"/>
      <c r="G8" s="195"/>
      <c r="H8" s="195"/>
      <c r="I8" s="195"/>
      <c r="J8" s="194"/>
      <c r="K8" s="194"/>
      <c r="L8" s="195"/>
      <c r="M8" s="195"/>
      <c r="N8" s="195"/>
      <c r="O8" s="194"/>
      <c r="P8" s="195"/>
      <c r="Q8" s="195"/>
      <c r="R8" s="195"/>
      <c r="S8" s="196"/>
      <c r="T8" s="197"/>
      <c r="U8" s="197"/>
      <c r="V8" s="198"/>
      <c r="Z8" s="193"/>
      <c r="AA8" s="199"/>
      <c r="AB8" s="3"/>
      <c r="AC8" s="193"/>
      <c r="AD8" s="193"/>
      <c r="AE8" s="193"/>
      <c r="AF8" s="192"/>
      <c r="AG8" s="200"/>
      <c r="AH8" s="200"/>
      <c r="AI8" s="200"/>
      <c r="AJ8" s="2"/>
      <c r="AK8" s="24"/>
      <c r="AL8" s="199"/>
      <c r="AM8" s="199"/>
      <c r="AN8" s="3"/>
      <c r="AO8" s="191"/>
      <c r="AP8" s="191"/>
      <c r="AQ8" s="191"/>
      <c r="AR8" s="201"/>
      <c r="AS8" s="201"/>
      <c r="AT8" s="2"/>
      <c r="AU8" s="202"/>
      <c r="AV8" s="202"/>
      <c r="AW8" s="194"/>
      <c r="AX8" s="2"/>
      <c r="AY8" s="2" t="s">
        <v>19</v>
      </c>
      <c r="AZ8" s="2"/>
      <c r="BA8" s="2"/>
      <c r="BB8" s="203" t="n">
        <f aca="false">DAY(EOMONTH(DATE(AC2,AG2,1),0))</f>
        <v>30</v>
      </c>
      <c r="BC8" s="203"/>
      <c r="BD8" s="2" t="s">
        <v>20</v>
      </c>
      <c r="BE8" s="2"/>
      <c r="BF8" s="2"/>
      <c r="BJ8" s="5"/>
      <c r="BK8" s="5"/>
      <c r="BL8" s="5"/>
    </row>
    <row r="9" s="7" customFormat="true" ht="6" hidden="false" customHeight="true" outlineLevel="0" collapsed="false">
      <c r="B9" s="191"/>
      <c r="C9" s="191"/>
      <c r="D9" s="191"/>
      <c r="E9" s="191"/>
      <c r="F9" s="191"/>
      <c r="G9" s="194"/>
      <c r="H9" s="195"/>
      <c r="I9" s="191"/>
      <c r="J9" s="191"/>
      <c r="K9" s="191"/>
      <c r="L9" s="194"/>
      <c r="M9" s="195"/>
      <c r="N9" s="191"/>
      <c r="O9" s="191"/>
      <c r="P9" s="194"/>
      <c r="Q9" s="191"/>
      <c r="R9" s="191"/>
      <c r="S9" s="191"/>
      <c r="T9" s="191"/>
      <c r="U9" s="191"/>
      <c r="V9" s="191"/>
      <c r="Z9" s="2"/>
      <c r="AA9" s="2"/>
      <c r="AB9" s="2"/>
      <c r="AC9" s="2"/>
      <c r="AD9" s="2"/>
      <c r="AE9" s="2"/>
      <c r="AG9" s="193"/>
      <c r="AH9" s="2"/>
      <c r="AI9" s="2"/>
      <c r="AJ9" s="200"/>
      <c r="AK9" s="2"/>
      <c r="AL9" s="2"/>
      <c r="AM9" s="2"/>
      <c r="AN9" s="2"/>
      <c r="AO9" s="2"/>
      <c r="AP9" s="2"/>
      <c r="AQ9" s="193"/>
      <c r="AR9" s="193"/>
      <c r="AS9" s="193"/>
      <c r="AT9" s="2"/>
      <c r="AU9" s="2"/>
      <c r="AV9" s="2"/>
      <c r="AW9" s="2"/>
      <c r="AX9" s="2"/>
      <c r="AY9" s="2"/>
      <c r="AZ9" s="2"/>
      <c r="BA9" s="2"/>
      <c r="BB9" s="2"/>
      <c r="BC9" s="2"/>
      <c r="BD9" s="2"/>
      <c r="BE9" s="2"/>
      <c r="BF9" s="2"/>
      <c r="BJ9" s="5"/>
      <c r="BK9" s="5"/>
      <c r="BL9" s="5"/>
    </row>
    <row r="10" s="7" customFormat="true" ht="18.75" hidden="false" customHeight="false" outlineLevel="0" collapsed="false">
      <c r="B10" s="194"/>
      <c r="C10" s="194"/>
      <c r="D10" s="194"/>
      <c r="E10" s="194"/>
      <c r="F10" s="194"/>
      <c r="G10" s="195"/>
      <c r="H10" s="195"/>
      <c r="I10" s="195"/>
      <c r="J10" s="194"/>
      <c r="K10" s="194"/>
      <c r="L10" s="195"/>
      <c r="M10" s="195"/>
      <c r="N10" s="195"/>
      <c r="O10" s="194"/>
      <c r="P10" s="195"/>
      <c r="Q10" s="195"/>
      <c r="R10" s="195"/>
      <c r="S10" s="196"/>
      <c r="T10" s="197"/>
      <c r="U10" s="197"/>
      <c r="V10" s="198"/>
      <c r="Z10" s="193"/>
      <c r="AA10" s="199"/>
      <c r="AB10" s="3"/>
      <c r="AC10" s="193"/>
      <c r="AD10" s="193"/>
      <c r="AE10" s="193"/>
      <c r="AG10" s="200"/>
      <c r="AH10" s="200"/>
      <c r="AI10" s="200"/>
      <c r="AJ10" s="2"/>
      <c r="AK10" s="24"/>
      <c r="AL10" s="199"/>
      <c r="AM10" s="2"/>
      <c r="AN10" s="2"/>
      <c r="AO10" s="204"/>
      <c r="AP10" s="204"/>
      <c r="AQ10" s="204"/>
      <c r="AR10" s="30"/>
      <c r="AS10" s="193"/>
      <c r="AT10" s="193"/>
      <c r="AU10" s="193"/>
      <c r="AV10" s="2"/>
      <c r="AW10" s="2"/>
      <c r="AX10" s="205"/>
      <c r="AY10" s="205"/>
      <c r="AZ10" s="24" t="s">
        <v>138</v>
      </c>
      <c r="BA10" s="2"/>
      <c r="BB10" s="31" t="n">
        <v>1</v>
      </c>
      <c r="BC10" s="31"/>
      <c r="BD10" s="31"/>
      <c r="BE10" s="206" t="s">
        <v>139</v>
      </c>
      <c r="BF10" s="2"/>
      <c r="BJ10" s="5"/>
      <c r="BK10" s="5"/>
      <c r="BL10" s="5"/>
    </row>
    <row r="11" s="7" customFormat="true" ht="6" hidden="false" customHeight="true" outlineLevel="0" collapsed="false">
      <c r="B11" s="191"/>
      <c r="C11" s="191"/>
      <c r="D11" s="191"/>
      <c r="E11" s="191"/>
      <c r="F11" s="12"/>
      <c r="G11" s="191"/>
      <c r="H11" s="191"/>
      <c r="I11" s="191"/>
      <c r="J11" s="191"/>
      <c r="K11" s="194"/>
      <c r="L11" s="195"/>
      <c r="M11" s="191"/>
      <c r="N11" s="191"/>
      <c r="O11" s="194"/>
      <c r="P11" s="191"/>
      <c r="Q11" s="191"/>
      <c r="R11" s="191"/>
      <c r="S11" s="191"/>
      <c r="T11" s="191"/>
      <c r="U11" s="191"/>
      <c r="V11" s="12"/>
      <c r="Z11" s="2"/>
      <c r="AA11" s="2"/>
      <c r="AB11" s="2"/>
      <c r="AC11" s="2"/>
      <c r="AD11" s="2"/>
      <c r="AE11" s="2"/>
      <c r="AG11" s="193"/>
      <c r="AH11" s="200"/>
      <c r="AI11" s="2"/>
      <c r="AJ11" s="200"/>
      <c r="AK11" s="2"/>
      <c r="AL11" s="2"/>
      <c r="AM11" s="2"/>
      <c r="AN11" s="2"/>
      <c r="AO11" s="191"/>
      <c r="AP11" s="191"/>
      <c r="AQ11" s="194"/>
      <c r="AR11" s="207"/>
      <c r="AS11" s="193"/>
      <c r="AT11" s="193"/>
      <c r="AU11" s="193"/>
      <c r="AV11" s="2"/>
      <c r="AW11" s="2"/>
      <c r="AX11" s="205"/>
      <c r="AY11" s="205"/>
      <c r="AZ11" s="2"/>
      <c r="BA11" s="2"/>
      <c r="BB11" s="193"/>
      <c r="BC11" s="193"/>
      <c r="BD11" s="193"/>
      <c r="BE11" s="206"/>
      <c r="BF11" s="2"/>
      <c r="BJ11" s="5"/>
      <c r="BK11" s="5"/>
      <c r="BL11" s="5"/>
    </row>
    <row r="12" s="7" customFormat="true" ht="20.25" hidden="false" customHeight="true" outlineLevel="0" collapsed="false">
      <c r="B12" s="172"/>
      <c r="C12" s="172"/>
      <c r="D12" s="172"/>
      <c r="E12" s="172"/>
      <c r="F12" s="172"/>
      <c r="G12" s="172"/>
      <c r="H12" s="172"/>
      <c r="I12" s="172"/>
      <c r="J12" s="172"/>
      <c r="K12" s="172"/>
      <c r="L12" s="172"/>
      <c r="M12" s="172"/>
      <c r="N12" s="172"/>
      <c r="O12" s="172"/>
      <c r="P12" s="172"/>
      <c r="Q12" s="172"/>
      <c r="R12" s="172"/>
      <c r="S12" s="172"/>
      <c r="T12" s="172"/>
      <c r="U12" s="172"/>
      <c r="V12" s="172"/>
      <c r="Z12" s="194"/>
      <c r="AA12" s="1"/>
      <c r="AB12" s="1"/>
      <c r="AC12" s="194"/>
      <c r="AD12" s="193"/>
      <c r="AE12" s="193"/>
      <c r="AF12" s="192"/>
      <c r="AG12" s="3"/>
      <c r="AH12" s="200"/>
      <c r="AI12" s="2"/>
      <c r="AJ12" s="200"/>
      <c r="AK12" s="2"/>
      <c r="AL12" s="2"/>
      <c r="AM12" s="2"/>
      <c r="AN12" s="2"/>
      <c r="AO12" s="208"/>
      <c r="AP12" s="208"/>
      <c r="AQ12" s="208"/>
      <c r="AR12" s="30"/>
      <c r="AS12" s="193"/>
      <c r="AT12" s="193"/>
      <c r="AU12" s="193"/>
      <c r="AV12" s="2"/>
      <c r="AW12" s="2"/>
      <c r="AX12" s="205"/>
      <c r="AY12" s="205"/>
      <c r="AZ12" s="2"/>
      <c r="BA12" s="2"/>
      <c r="BB12" s="31" t="n">
        <v>1</v>
      </c>
      <c r="BC12" s="31"/>
      <c r="BD12" s="31"/>
      <c r="BE12" s="209" t="s">
        <v>140</v>
      </c>
      <c r="BF12" s="2"/>
      <c r="BJ12" s="5"/>
      <c r="BK12" s="5"/>
      <c r="BL12" s="5"/>
    </row>
    <row r="13" s="7" customFormat="true" ht="6.75" hidden="false" customHeight="true" outlineLevel="0" collapsed="false">
      <c r="B13" s="172"/>
      <c r="C13" s="172"/>
      <c r="D13" s="172"/>
      <c r="E13" s="172"/>
      <c r="F13" s="172"/>
      <c r="G13" s="172"/>
      <c r="H13" s="172"/>
      <c r="I13" s="172"/>
      <c r="J13" s="172"/>
      <c r="K13" s="172"/>
      <c r="L13" s="172"/>
      <c r="M13" s="172"/>
      <c r="N13" s="172"/>
      <c r="O13" s="172"/>
      <c r="P13" s="172"/>
      <c r="Q13" s="172"/>
      <c r="R13" s="172"/>
      <c r="S13" s="172"/>
      <c r="T13" s="172"/>
      <c r="U13" s="172"/>
      <c r="V13" s="172"/>
      <c r="Z13" s="195"/>
      <c r="AA13" s="42"/>
      <c r="AB13" s="42"/>
      <c r="AC13" s="195"/>
      <c r="AD13" s="200"/>
      <c r="AE13" s="200"/>
      <c r="AG13" s="2"/>
      <c r="AH13" s="2"/>
      <c r="AI13" s="2"/>
      <c r="AJ13" s="2"/>
      <c r="AK13" s="2"/>
      <c r="AL13" s="2"/>
      <c r="AM13" s="2"/>
      <c r="AN13" s="2"/>
      <c r="AO13" s="191"/>
      <c r="AP13" s="191"/>
      <c r="AQ13" s="191"/>
      <c r="AR13" s="2"/>
      <c r="AS13" s="193"/>
      <c r="AT13" s="193"/>
      <c r="AU13" s="193"/>
      <c r="AV13" s="2"/>
      <c r="AW13" s="2"/>
      <c r="AX13" s="205"/>
      <c r="AY13" s="205"/>
      <c r="AZ13" s="2"/>
      <c r="BA13" s="2"/>
      <c r="BB13" s="193"/>
      <c r="BC13" s="193"/>
      <c r="BD13" s="193"/>
      <c r="BE13" s="206"/>
      <c r="BF13" s="2"/>
      <c r="BJ13" s="5"/>
      <c r="BK13" s="5"/>
      <c r="BL13" s="5"/>
    </row>
    <row r="14" s="7" customFormat="true" ht="18.75" hidden="false" customHeight="false" outlineLevel="0" collapsed="false">
      <c r="B14" s="172"/>
      <c r="C14" s="172"/>
      <c r="D14" s="172"/>
      <c r="E14" s="172"/>
      <c r="F14" s="172"/>
      <c r="G14" s="172"/>
      <c r="H14" s="172"/>
      <c r="I14" s="172"/>
      <c r="J14" s="172"/>
      <c r="K14" s="172"/>
      <c r="L14" s="172"/>
      <c r="M14" s="172"/>
      <c r="N14" s="172"/>
      <c r="O14" s="172"/>
      <c r="P14" s="172"/>
      <c r="Q14" s="172"/>
      <c r="R14" s="172"/>
      <c r="S14" s="172"/>
      <c r="T14" s="172"/>
      <c r="U14" s="172"/>
      <c r="V14" s="172"/>
      <c r="Z14" s="194"/>
      <c r="AA14" s="1"/>
      <c r="AB14" s="1"/>
      <c r="AC14" s="194"/>
      <c r="AD14" s="193"/>
      <c r="AE14" s="193"/>
      <c r="AG14" s="2"/>
      <c r="AH14" s="2"/>
      <c r="AI14" s="2"/>
      <c r="AJ14" s="2"/>
      <c r="AK14" s="2"/>
      <c r="AL14" s="2"/>
      <c r="AM14" s="2"/>
      <c r="AN14" s="2"/>
      <c r="AO14" s="191"/>
      <c r="AP14" s="191"/>
      <c r="AQ14" s="191"/>
      <c r="AR14" s="2"/>
      <c r="AS14" s="193"/>
      <c r="AT14" s="24" t="s">
        <v>141</v>
      </c>
      <c r="AU14" s="210"/>
      <c r="AV14" s="210"/>
      <c r="AW14" s="210"/>
      <c r="AX14" s="193" t="s">
        <v>48</v>
      </c>
      <c r="AY14" s="210"/>
      <c r="AZ14" s="210"/>
      <c r="BA14" s="210"/>
      <c r="BB14" s="24" t="s">
        <v>142</v>
      </c>
      <c r="BC14" s="211" t="n">
        <f aca="false">(AY14-AU14)*24</f>
        <v>0</v>
      </c>
      <c r="BD14" s="211"/>
      <c r="BE14" s="3" t="s">
        <v>143</v>
      </c>
      <c r="BF14" s="193"/>
      <c r="BJ14" s="5"/>
      <c r="BK14" s="5"/>
      <c r="BL14" s="5"/>
    </row>
    <row r="15" s="7" customFormat="true" ht="6.75" hidden="false" customHeight="true" outlineLevel="0" collapsed="false">
      <c r="C15" s="201"/>
      <c r="D15" s="201"/>
      <c r="E15" s="201"/>
      <c r="F15" s="201"/>
      <c r="G15" s="2"/>
      <c r="H15" s="2"/>
      <c r="I15" s="24"/>
      <c r="J15" s="193"/>
      <c r="K15" s="200"/>
      <c r="L15" s="2"/>
      <c r="M15" s="2"/>
      <c r="N15" s="193"/>
      <c r="O15" s="2"/>
      <c r="P15" s="2"/>
      <c r="Q15" s="200"/>
      <c r="R15" s="2"/>
      <c r="S15" s="2"/>
      <c r="T15" s="2"/>
      <c r="U15" s="2"/>
      <c r="V15" s="2"/>
      <c r="W15" s="24"/>
      <c r="X15" s="193"/>
      <c r="Y15" s="193"/>
      <c r="Z15" s="3"/>
      <c r="AA15" s="193"/>
      <c r="AB15" s="24"/>
      <c r="AC15" s="193"/>
      <c r="AD15" s="200"/>
      <c r="AE15" s="2"/>
      <c r="AG15" s="192"/>
      <c r="AH15" s="212"/>
      <c r="AJ15" s="212"/>
      <c r="AQ15" s="192"/>
      <c r="AR15" s="192"/>
      <c r="AS15" s="192"/>
      <c r="AT15" s="192"/>
      <c r="AU15" s="192"/>
      <c r="AX15" s="213"/>
      <c r="AY15" s="213"/>
      <c r="BB15" s="192"/>
      <c r="BC15" s="192"/>
      <c r="BD15" s="192"/>
      <c r="BE15" s="214"/>
      <c r="BJ15" s="5"/>
      <c r="BK15" s="5"/>
      <c r="BL15" s="5"/>
    </row>
    <row r="16" customFormat="false" ht="8.25" hidden="false" customHeight="true" outlineLevel="0" collapsed="false">
      <c r="C16" s="42"/>
      <c r="D16" s="42"/>
      <c r="E16" s="42"/>
      <c r="F16" s="42"/>
      <c r="G16" s="42"/>
      <c r="X16" s="42"/>
      <c r="AN16" s="42"/>
      <c r="BE16" s="43"/>
      <c r="BF16" s="43"/>
      <c r="BG16" s="43"/>
    </row>
    <row r="17" customFormat="false" ht="20.25" hidden="false" customHeight="true" outlineLevel="0" collapsed="false">
      <c r="B17" s="44" t="s">
        <v>21</v>
      </c>
      <c r="C17" s="45" t="s">
        <v>144</v>
      </c>
      <c r="D17" s="45"/>
      <c r="E17" s="45"/>
      <c r="F17" s="47"/>
      <c r="G17" s="215" t="s">
        <v>145</v>
      </c>
      <c r="H17" s="49" t="s">
        <v>146</v>
      </c>
      <c r="I17" s="49"/>
      <c r="J17" s="49"/>
      <c r="K17" s="49"/>
      <c r="L17" s="216" t="s">
        <v>147</v>
      </c>
      <c r="M17" s="216"/>
      <c r="N17" s="216"/>
      <c r="O17" s="216"/>
      <c r="P17" s="54"/>
      <c r="Q17" s="54"/>
      <c r="R17" s="54"/>
      <c r="S17" s="217" t="s">
        <v>148</v>
      </c>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8" t="str">
        <f aca="false">IF(BB3="４週","(11) 1～4週目の勤務時間数合計","(11) 1か月の勤務時間数   合計")</f>
        <v>(11) 1～4週目の勤務時間数合計</v>
      </c>
      <c r="AY17" s="218"/>
      <c r="AZ17" s="219" t="s">
        <v>149</v>
      </c>
      <c r="BA17" s="219"/>
      <c r="BB17" s="220" t="s">
        <v>150</v>
      </c>
      <c r="BC17" s="220"/>
      <c r="BD17" s="220"/>
      <c r="BE17" s="220"/>
      <c r="BF17" s="220"/>
    </row>
    <row r="18" customFormat="false" ht="20.25" hidden="false" customHeight="true" outlineLevel="0" collapsed="false">
      <c r="B18" s="44"/>
      <c r="C18" s="45"/>
      <c r="D18" s="45"/>
      <c r="E18" s="45"/>
      <c r="F18" s="57"/>
      <c r="G18" s="215"/>
      <c r="H18" s="49"/>
      <c r="I18" s="49"/>
      <c r="J18" s="49"/>
      <c r="K18" s="49"/>
      <c r="L18" s="216"/>
      <c r="M18" s="216"/>
      <c r="N18" s="216"/>
      <c r="O18" s="216"/>
      <c r="P18" s="54"/>
      <c r="Q18" s="54"/>
      <c r="R18" s="54"/>
      <c r="S18" s="61" t="s">
        <v>29</v>
      </c>
      <c r="T18" s="61"/>
      <c r="U18" s="61"/>
      <c r="V18" s="61"/>
      <c r="W18" s="61"/>
      <c r="X18" s="61"/>
      <c r="Y18" s="61"/>
      <c r="Z18" s="61" t="s">
        <v>30</v>
      </c>
      <c r="AA18" s="61"/>
      <c r="AB18" s="61"/>
      <c r="AC18" s="61"/>
      <c r="AD18" s="61"/>
      <c r="AE18" s="61"/>
      <c r="AF18" s="61"/>
      <c r="AG18" s="61" t="s">
        <v>31</v>
      </c>
      <c r="AH18" s="61"/>
      <c r="AI18" s="61"/>
      <c r="AJ18" s="61"/>
      <c r="AK18" s="61"/>
      <c r="AL18" s="61"/>
      <c r="AM18" s="61"/>
      <c r="AN18" s="61" t="s">
        <v>32</v>
      </c>
      <c r="AO18" s="61"/>
      <c r="AP18" s="61"/>
      <c r="AQ18" s="61"/>
      <c r="AR18" s="61"/>
      <c r="AS18" s="61"/>
      <c r="AT18" s="61"/>
      <c r="AU18" s="221" t="s">
        <v>33</v>
      </c>
      <c r="AV18" s="221"/>
      <c r="AW18" s="221"/>
      <c r="AX18" s="218"/>
      <c r="AY18" s="218"/>
      <c r="AZ18" s="219"/>
      <c r="BA18" s="219"/>
      <c r="BB18" s="220"/>
      <c r="BC18" s="220"/>
      <c r="BD18" s="220"/>
      <c r="BE18" s="220"/>
      <c r="BF18" s="220"/>
    </row>
    <row r="19" customFormat="false" ht="20.25" hidden="false" customHeight="true" outlineLevel="0" collapsed="false">
      <c r="B19" s="44"/>
      <c r="C19" s="45"/>
      <c r="D19" s="45"/>
      <c r="E19" s="45"/>
      <c r="F19" s="57"/>
      <c r="G19" s="215"/>
      <c r="H19" s="49"/>
      <c r="I19" s="49"/>
      <c r="J19" s="49"/>
      <c r="K19" s="49"/>
      <c r="L19" s="216"/>
      <c r="M19" s="216"/>
      <c r="N19" s="216"/>
      <c r="O19" s="216"/>
      <c r="P19" s="54"/>
      <c r="Q19" s="54"/>
      <c r="R19" s="54"/>
      <c r="S19" s="66" t="n">
        <v>1</v>
      </c>
      <c r="T19" s="64" t="n">
        <v>2</v>
      </c>
      <c r="U19" s="64" t="n">
        <v>3</v>
      </c>
      <c r="V19" s="64" t="n">
        <v>4</v>
      </c>
      <c r="W19" s="64" t="n">
        <v>5</v>
      </c>
      <c r="X19" s="64" t="n">
        <v>6</v>
      </c>
      <c r="Y19" s="65" t="n">
        <v>7</v>
      </c>
      <c r="Z19" s="66" t="n">
        <v>8</v>
      </c>
      <c r="AA19" s="64" t="n">
        <v>9</v>
      </c>
      <c r="AB19" s="64" t="n">
        <v>10</v>
      </c>
      <c r="AC19" s="64" t="n">
        <v>11</v>
      </c>
      <c r="AD19" s="64" t="n">
        <v>12</v>
      </c>
      <c r="AE19" s="64" t="n">
        <v>13</v>
      </c>
      <c r="AF19" s="65" t="n">
        <v>14</v>
      </c>
      <c r="AG19" s="63" t="n">
        <v>15</v>
      </c>
      <c r="AH19" s="64" t="n">
        <v>16</v>
      </c>
      <c r="AI19" s="64" t="n">
        <v>17</v>
      </c>
      <c r="AJ19" s="64" t="n">
        <v>18</v>
      </c>
      <c r="AK19" s="64" t="n">
        <v>19</v>
      </c>
      <c r="AL19" s="64" t="n">
        <v>20</v>
      </c>
      <c r="AM19" s="65" t="n">
        <v>21</v>
      </c>
      <c r="AN19" s="66" t="n">
        <v>22</v>
      </c>
      <c r="AO19" s="64" t="n">
        <v>23</v>
      </c>
      <c r="AP19" s="64" t="n">
        <v>24</v>
      </c>
      <c r="AQ19" s="64" t="n">
        <v>25</v>
      </c>
      <c r="AR19" s="64" t="n">
        <v>26</v>
      </c>
      <c r="AS19" s="64" t="n">
        <v>27</v>
      </c>
      <c r="AT19" s="65" t="n">
        <v>28</v>
      </c>
      <c r="AU19" s="66" t="str">
        <f aca="false">IF($BB$3="暦月",IF(DAY(DATE($AC$2,$AG$2,29))=29,29,""),"")</f>
        <v/>
      </c>
      <c r="AV19" s="64" t="str">
        <f aca="false">IF($BB$3="暦月",IF(DAY(DATE($AC$2,$AG$2,30))=30,30,""),"")</f>
        <v/>
      </c>
      <c r="AW19" s="65" t="str">
        <f aca="false">IF($BB$3="暦月",IF(DAY(DATE($AC$2,$AG$2,31))=31,31,""),"")</f>
        <v/>
      </c>
      <c r="AX19" s="218"/>
      <c r="AY19" s="218"/>
      <c r="AZ19" s="219"/>
      <c r="BA19" s="219"/>
      <c r="BB19" s="220"/>
      <c r="BC19" s="220"/>
      <c r="BD19" s="220"/>
      <c r="BE19" s="220"/>
      <c r="BF19" s="220"/>
    </row>
    <row r="20" customFormat="false" ht="20.25" hidden="true" customHeight="true" outlineLevel="0" collapsed="false">
      <c r="B20" s="44"/>
      <c r="C20" s="45"/>
      <c r="D20" s="45"/>
      <c r="E20" s="45"/>
      <c r="F20" s="57"/>
      <c r="G20" s="215"/>
      <c r="H20" s="49"/>
      <c r="I20" s="49"/>
      <c r="J20" s="49"/>
      <c r="K20" s="49"/>
      <c r="L20" s="216"/>
      <c r="M20" s="216"/>
      <c r="N20" s="216"/>
      <c r="O20" s="216"/>
      <c r="P20" s="54"/>
      <c r="Q20" s="54"/>
      <c r="R20" s="54"/>
      <c r="S20" s="66" t="n">
        <f aca="false">WEEKDAY(DATE($AC$2,$AG$2,1))</f>
        <v>2</v>
      </c>
      <c r="T20" s="64" t="n">
        <f aca="false">WEEKDAY(DATE($AC$2,$AG$2,2))</f>
        <v>3</v>
      </c>
      <c r="U20" s="64" t="n">
        <f aca="false">WEEKDAY(DATE($AC$2,$AG$2,3))</f>
        <v>4</v>
      </c>
      <c r="V20" s="64" t="n">
        <f aca="false">WEEKDAY(DATE($AC$2,$AG$2,4))</f>
        <v>5</v>
      </c>
      <c r="W20" s="64" t="n">
        <f aca="false">WEEKDAY(DATE($AC$2,$AG$2,5))</f>
        <v>6</v>
      </c>
      <c r="X20" s="64" t="n">
        <f aca="false">WEEKDAY(DATE($AC$2,$AG$2,6))</f>
        <v>7</v>
      </c>
      <c r="Y20" s="65" t="n">
        <f aca="false">WEEKDAY(DATE($AC$2,$AG$2,7))</f>
        <v>1</v>
      </c>
      <c r="Z20" s="66" t="n">
        <f aca="false">WEEKDAY(DATE($AC$2,$AG$2,8))</f>
        <v>2</v>
      </c>
      <c r="AA20" s="64" t="n">
        <f aca="false">WEEKDAY(DATE($AC$2,$AG$2,9))</f>
        <v>3</v>
      </c>
      <c r="AB20" s="64" t="n">
        <f aca="false">WEEKDAY(DATE($AC$2,$AG$2,10))</f>
        <v>4</v>
      </c>
      <c r="AC20" s="64" t="n">
        <f aca="false">WEEKDAY(DATE($AC$2,$AG$2,11))</f>
        <v>5</v>
      </c>
      <c r="AD20" s="64" t="n">
        <f aca="false">WEEKDAY(DATE($AC$2,$AG$2,12))</f>
        <v>6</v>
      </c>
      <c r="AE20" s="64" t="n">
        <f aca="false">WEEKDAY(DATE($AC$2,$AG$2,13))</f>
        <v>7</v>
      </c>
      <c r="AF20" s="65" t="n">
        <f aca="false">WEEKDAY(DATE($AC$2,$AG$2,14))</f>
        <v>1</v>
      </c>
      <c r="AG20" s="66" t="n">
        <f aca="false">WEEKDAY(DATE($AC$2,$AG$2,15))</f>
        <v>2</v>
      </c>
      <c r="AH20" s="64" t="n">
        <f aca="false">WEEKDAY(DATE($AC$2,$AG$2,16))</f>
        <v>3</v>
      </c>
      <c r="AI20" s="64" t="n">
        <f aca="false">WEEKDAY(DATE($AC$2,$AG$2,17))</f>
        <v>4</v>
      </c>
      <c r="AJ20" s="64" t="n">
        <f aca="false">WEEKDAY(DATE($AC$2,$AG$2,18))</f>
        <v>5</v>
      </c>
      <c r="AK20" s="64" t="n">
        <f aca="false">WEEKDAY(DATE($AC$2,$AG$2,19))</f>
        <v>6</v>
      </c>
      <c r="AL20" s="64" t="n">
        <f aca="false">WEEKDAY(DATE($AC$2,$AG$2,20))</f>
        <v>7</v>
      </c>
      <c r="AM20" s="65" t="n">
        <f aca="false">WEEKDAY(DATE($AC$2,$AG$2,21))</f>
        <v>1</v>
      </c>
      <c r="AN20" s="66" t="n">
        <f aca="false">WEEKDAY(DATE($AC$2,$AG$2,22))</f>
        <v>2</v>
      </c>
      <c r="AO20" s="64" t="n">
        <f aca="false">WEEKDAY(DATE($AC$2,$AG$2,23))</f>
        <v>3</v>
      </c>
      <c r="AP20" s="64" t="n">
        <f aca="false">WEEKDAY(DATE($AC$2,$AG$2,24))</f>
        <v>4</v>
      </c>
      <c r="AQ20" s="64" t="n">
        <f aca="false">WEEKDAY(DATE($AC$2,$AG$2,25))</f>
        <v>5</v>
      </c>
      <c r="AR20" s="64" t="n">
        <f aca="false">WEEKDAY(DATE($AC$2,$AG$2,26))</f>
        <v>6</v>
      </c>
      <c r="AS20" s="64" t="n">
        <f aca="false">WEEKDAY(DATE($AC$2,$AG$2,27))</f>
        <v>7</v>
      </c>
      <c r="AT20" s="65" t="n">
        <f aca="false">WEEKDAY(DATE($AC$2,$AG$2,28))</f>
        <v>1</v>
      </c>
      <c r="AU20" s="66" t="n">
        <f aca="false">IF(AU19=29,WEEKDAY(DATE($AC$2,$AG$2,29)),0)</f>
        <v>0</v>
      </c>
      <c r="AV20" s="64" t="n">
        <f aca="false">IF(AV19=30,WEEKDAY(DATE($AC$2,$AG$2,30)),0)</f>
        <v>0</v>
      </c>
      <c r="AW20" s="65" t="n">
        <f aca="false">IF(AW19=31,WEEKDAY(DATE($AC$2,$AG$2,31)),0)</f>
        <v>0</v>
      </c>
      <c r="AX20" s="218"/>
      <c r="AY20" s="218"/>
      <c r="AZ20" s="219"/>
      <c r="BA20" s="219"/>
      <c r="BB20" s="220"/>
      <c r="BC20" s="220"/>
      <c r="BD20" s="220"/>
      <c r="BE20" s="220"/>
      <c r="BF20" s="220"/>
    </row>
    <row r="21" customFormat="false" ht="22.5" hidden="false" customHeight="true" outlineLevel="0" collapsed="false">
      <c r="B21" s="44"/>
      <c r="C21" s="45"/>
      <c r="D21" s="45"/>
      <c r="E21" s="45"/>
      <c r="F21" s="68"/>
      <c r="G21" s="215"/>
      <c r="H21" s="49"/>
      <c r="I21" s="49"/>
      <c r="J21" s="49"/>
      <c r="K21" s="49"/>
      <c r="L21" s="216"/>
      <c r="M21" s="216"/>
      <c r="N21" s="216"/>
      <c r="O21" s="216"/>
      <c r="P21" s="54"/>
      <c r="Q21" s="54"/>
      <c r="R21" s="54"/>
      <c r="S21" s="74" t="str">
        <f aca="false">IF(S20=1,"日",IF(S20=2,"月",IF(S20=3,"火",IF(S20=4,"水",IF(S20=5,"木",IF(S20=6,"金","土"))))))</f>
        <v>月</v>
      </c>
      <c r="T21" s="72" t="str">
        <f aca="false">IF(T20=1,"日",IF(T20=2,"月",IF(T20=3,"火",IF(T20=4,"水",IF(T20=5,"木",IF(T20=6,"金","土"))))))</f>
        <v>火</v>
      </c>
      <c r="U21" s="72" t="str">
        <f aca="false">IF(U20=1,"日",IF(U20=2,"月",IF(U20=3,"火",IF(U20=4,"水",IF(U20=5,"木",IF(U20=6,"金","土"))))))</f>
        <v>水</v>
      </c>
      <c r="V21" s="72" t="str">
        <f aca="false">IF(V20=1,"日",IF(V20=2,"月",IF(V20=3,"火",IF(V20=4,"水",IF(V20=5,"木",IF(V20=6,"金","土"))))))</f>
        <v>木</v>
      </c>
      <c r="W21" s="72" t="str">
        <f aca="false">IF(W20=1,"日",IF(W20=2,"月",IF(W20=3,"火",IF(W20=4,"水",IF(W20=5,"木",IF(W20=6,"金","土"))))))</f>
        <v>金</v>
      </c>
      <c r="X21" s="72" t="str">
        <f aca="false">IF(X20=1,"日",IF(X20=2,"月",IF(X20=3,"火",IF(X20=4,"水",IF(X20=5,"木",IF(X20=6,"金","土"))))))</f>
        <v>土</v>
      </c>
      <c r="Y21" s="73" t="str">
        <f aca="false">IF(Y20=1,"日",IF(Y20=2,"月",IF(Y20=3,"火",IF(Y20=4,"水",IF(Y20=5,"木",IF(Y20=6,"金","土"))))))</f>
        <v>日</v>
      </c>
      <c r="Z21" s="74" t="str">
        <f aca="false">IF(Z20=1,"日",IF(Z20=2,"月",IF(Z20=3,"火",IF(Z20=4,"水",IF(Z20=5,"木",IF(Z20=6,"金","土"))))))</f>
        <v>月</v>
      </c>
      <c r="AA21" s="72" t="str">
        <f aca="false">IF(AA20=1,"日",IF(AA20=2,"月",IF(AA20=3,"火",IF(AA20=4,"水",IF(AA20=5,"木",IF(AA20=6,"金","土"))))))</f>
        <v>火</v>
      </c>
      <c r="AB21" s="72" t="str">
        <f aca="false">IF(AB20=1,"日",IF(AB20=2,"月",IF(AB20=3,"火",IF(AB20=4,"水",IF(AB20=5,"木",IF(AB20=6,"金","土"))))))</f>
        <v>水</v>
      </c>
      <c r="AC21" s="72" t="str">
        <f aca="false">IF(AC20=1,"日",IF(AC20=2,"月",IF(AC20=3,"火",IF(AC20=4,"水",IF(AC20=5,"木",IF(AC20=6,"金","土"))))))</f>
        <v>木</v>
      </c>
      <c r="AD21" s="72" t="str">
        <f aca="false">IF(AD20=1,"日",IF(AD20=2,"月",IF(AD20=3,"火",IF(AD20=4,"水",IF(AD20=5,"木",IF(AD20=6,"金","土"))))))</f>
        <v>金</v>
      </c>
      <c r="AE21" s="72" t="str">
        <f aca="false">IF(AE20=1,"日",IF(AE20=2,"月",IF(AE20=3,"火",IF(AE20=4,"水",IF(AE20=5,"木",IF(AE20=6,"金","土"))))))</f>
        <v>土</v>
      </c>
      <c r="AF21" s="73" t="str">
        <f aca="false">IF(AF20=1,"日",IF(AF20=2,"月",IF(AF20=3,"火",IF(AF20=4,"水",IF(AF20=5,"木",IF(AF20=6,"金","土"))))))</f>
        <v>日</v>
      </c>
      <c r="AG21" s="74" t="str">
        <f aca="false">IF(AG20=1,"日",IF(AG20=2,"月",IF(AG20=3,"火",IF(AG20=4,"水",IF(AG20=5,"木",IF(AG20=6,"金","土"))))))</f>
        <v>月</v>
      </c>
      <c r="AH21" s="72" t="str">
        <f aca="false">IF(AH20=1,"日",IF(AH20=2,"月",IF(AH20=3,"火",IF(AH20=4,"水",IF(AH20=5,"木",IF(AH20=6,"金","土"))))))</f>
        <v>火</v>
      </c>
      <c r="AI21" s="72" t="str">
        <f aca="false">IF(AI20=1,"日",IF(AI20=2,"月",IF(AI20=3,"火",IF(AI20=4,"水",IF(AI20=5,"木",IF(AI20=6,"金","土"))))))</f>
        <v>水</v>
      </c>
      <c r="AJ21" s="72" t="str">
        <f aca="false">IF(AJ20=1,"日",IF(AJ20=2,"月",IF(AJ20=3,"火",IF(AJ20=4,"水",IF(AJ20=5,"木",IF(AJ20=6,"金","土"))))))</f>
        <v>木</v>
      </c>
      <c r="AK21" s="72" t="str">
        <f aca="false">IF(AK20=1,"日",IF(AK20=2,"月",IF(AK20=3,"火",IF(AK20=4,"水",IF(AK20=5,"木",IF(AK20=6,"金","土"))))))</f>
        <v>金</v>
      </c>
      <c r="AL21" s="72" t="str">
        <f aca="false">IF(AL20=1,"日",IF(AL20=2,"月",IF(AL20=3,"火",IF(AL20=4,"水",IF(AL20=5,"木",IF(AL20=6,"金","土"))))))</f>
        <v>土</v>
      </c>
      <c r="AM21" s="73" t="str">
        <f aca="false">IF(AM20=1,"日",IF(AM20=2,"月",IF(AM20=3,"火",IF(AM20=4,"水",IF(AM20=5,"木",IF(AM20=6,"金","土"))))))</f>
        <v>日</v>
      </c>
      <c r="AN21" s="74" t="str">
        <f aca="false">IF(AN20=1,"日",IF(AN20=2,"月",IF(AN20=3,"火",IF(AN20=4,"水",IF(AN20=5,"木",IF(AN20=6,"金","土"))))))</f>
        <v>月</v>
      </c>
      <c r="AO21" s="72" t="str">
        <f aca="false">IF(AO20=1,"日",IF(AO20=2,"月",IF(AO20=3,"火",IF(AO20=4,"水",IF(AO20=5,"木",IF(AO20=6,"金","土"))))))</f>
        <v>火</v>
      </c>
      <c r="AP21" s="72" t="str">
        <f aca="false">IF(AP20=1,"日",IF(AP20=2,"月",IF(AP20=3,"火",IF(AP20=4,"水",IF(AP20=5,"木",IF(AP20=6,"金","土"))))))</f>
        <v>水</v>
      </c>
      <c r="AQ21" s="72" t="str">
        <f aca="false">IF(AQ20=1,"日",IF(AQ20=2,"月",IF(AQ20=3,"火",IF(AQ20=4,"水",IF(AQ20=5,"木",IF(AQ20=6,"金","土"))))))</f>
        <v>木</v>
      </c>
      <c r="AR21" s="72" t="str">
        <f aca="false">IF(AR20=1,"日",IF(AR20=2,"月",IF(AR20=3,"火",IF(AR20=4,"水",IF(AR20=5,"木",IF(AR20=6,"金","土"))))))</f>
        <v>金</v>
      </c>
      <c r="AS21" s="72" t="str">
        <f aca="false">IF(AS20=1,"日",IF(AS20=2,"月",IF(AS20=3,"火",IF(AS20=4,"水",IF(AS20=5,"木",IF(AS20=6,"金","土"))))))</f>
        <v>土</v>
      </c>
      <c r="AT21" s="73" t="str">
        <f aca="false">IF(AT20=1,"日",IF(AT20=2,"月",IF(AT20=3,"火",IF(AT20=4,"水",IF(AT20=5,"木",IF(AT20=6,"金","土"))))))</f>
        <v>日</v>
      </c>
      <c r="AU21" s="72" t="str">
        <f aca="false">IF(AU20=1,"日",IF(AU20=2,"月",IF(AU20=3,"火",IF(AU20=4,"水",IF(AU20=5,"木",IF(AU20=6,"金",IF(AU20=0,"","土")))))))</f>
        <v/>
      </c>
      <c r="AV21" s="72" t="str">
        <f aca="false">IF(AV20=1,"日",IF(AV20=2,"月",IF(AV20=3,"火",IF(AV20=4,"水",IF(AV20=5,"木",IF(AV20=6,"金",IF(AV20=0,"","土")))))))</f>
        <v/>
      </c>
      <c r="AW21" s="72" t="str">
        <f aca="false">IF(AW20=1,"日",IF(AW20=2,"月",IF(AW20=3,"火",IF(AW20=4,"水",IF(AW20=5,"木",IF(AW20=6,"金",IF(AW20=0,"","土")))))))</f>
        <v/>
      </c>
      <c r="AX21" s="218"/>
      <c r="AY21" s="218"/>
      <c r="AZ21" s="219"/>
      <c r="BA21" s="219"/>
      <c r="BB21" s="220"/>
      <c r="BC21" s="220"/>
      <c r="BD21" s="220"/>
      <c r="BE21" s="220"/>
      <c r="BF21" s="220"/>
    </row>
    <row r="22" customFormat="false" ht="20.25" hidden="false" customHeight="true" outlineLevel="0" collapsed="false">
      <c r="B22" s="222" t="n">
        <v>1</v>
      </c>
      <c r="C22" s="223"/>
      <c r="D22" s="223"/>
      <c r="E22" s="223"/>
      <c r="F22" s="224"/>
      <c r="G22" s="79"/>
      <c r="H22" s="510"/>
      <c r="I22" s="510"/>
      <c r="J22" s="510"/>
      <c r="K22" s="510"/>
      <c r="L22" s="226"/>
      <c r="M22" s="226"/>
      <c r="N22" s="226"/>
      <c r="O22" s="226"/>
      <c r="P22" s="227" t="s">
        <v>34</v>
      </c>
      <c r="Q22" s="227"/>
      <c r="R22" s="227"/>
      <c r="S22" s="110"/>
      <c r="T22" s="111"/>
      <c r="U22" s="111"/>
      <c r="V22" s="111"/>
      <c r="W22" s="111"/>
      <c r="X22" s="111"/>
      <c r="Y22" s="112"/>
      <c r="Z22" s="110"/>
      <c r="AA22" s="111"/>
      <c r="AB22" s="111"/>
      <c r="AC22" s="111"/>
      <c r="AD22" s="111"/>
      <c r="AE22" s="111"/>
      <c r="AF22" s="112"/>
      <c r="AG22" s="110"/>
      <c r="AH22" s="111"/>
      <c r="AI22" s="111"/>
      <c r="AJ22" s="111"/>
      <c r="AK22" s="111"/>
      <c r="AL22" s="111"/>
      <c r="AM22" s="112"/>
      <c r="AN22" s="110"/>
      <c r="AO22" s="111"/>
      <c r="AP22" s="111"/>
      <c r="AQ22" s="111"/>
      <c r="AR22" s="111"/>
      <c r="AS22" s="111"/>
      <c r="AT22" s="112"/>
      <c r="AU22" s="110"/>
      <c r="AV22" s="111"/>
      <c r="AW22" s="111"/>
      <c r="AX22" s="228"/>
      <c r="AY22" s="228"/>
      <c r="AZ22" s="229"/>
      <c r="BA22" s="229"/>
      <c r="BB22" s="230"/>
      <c r="BC22" s="230"/>
      <c r="BD22" s="230"/>
      <c r="BE22" s="230"/>
      <c r="BF22" s="230"/>
    </row>
    <row r="23" customFormat="false" ht="20.25" hidden="false" customHeight="true" outlineLevel="0" collapsed="false">
      <c r="B23" s="222"/>
      <c r="C23" s="223"/>
      <c r="D23" s="223"/>
      <c r="E23" s="223"/>
      <c r="F23" s="231"/>
      <c r="G23" s="79"/>
      <c r="H23" s="510"/>
      <c r="I23" s="510"/>
      <c r="J23" s="510"/>
      <c r="K23" s="510"/>
      <c r="L23" s="226"/>
      <c r="M23" s="226"/>
      <c r="N23" s="226"/>
      <c r="O23" s="226"/>
      <c r="P23" s="232" t="s">
        <v>35</v>
      </c>
      <c r="Q23" s="232"/>
      <c r="R23" s="232"/>
      <c r="S23" s="233" t="str">
        <f aca="false">IF(S22="","",VLOOKUP(S22,'シフト記号表（勤務時間帯） (6)'!$C$6:$K$35,9,FALSE()))</f>
        <v/>
      </c>
      <c r="T23" s="234" t="str">
        <f aca="false">IF(T22="","",VLOOKUP(T22,'シフト記号表（勤務時間帯） (6)'!$C$6:$K$35,9,FALSE()))</f>
        <v/>
      </c>
      <c r="U23" s="234" t="str">
        <f aca="false">IF(U22="","",VLOOKUP(U22,'シフト記号表（勤務時間帯） (6)'!$C$6:$K$35,9,FALSE()))</f>
        <v/>
      </c>
      <c r="V23" s="234" t="str">
        <f aca="false">IF(V22="","",VLOOKUP(V22,'シフト記号表（勤務時間帯） (6)'!$C$6:$K$35,9,FALSE()))</f>
        <v/>
      </c>
      <c r="W23" s="234" t="str">
        <f aca="false">IF(W22="","",VLOOKUP(W22,'シフト記号表（勤務時間帯） (6)'!$C$6:$K$35,9,FALSE()))</f>
        <v/>
      </c>
      <c r="X23" s="234" t="str">
        <f aca="false">IF(X22="","",VLOOKUP(X22,'シフト記号表（勤務時間帯） (6)'!$C$6:$K$35,9,FALSE()))</f>
        <v/>
      </c>
      <c r="Y23" s="235" t="str">
        <f aca="false">IF(Y22="","",VLOOKUP(Y22,'シフト記号表（勤務時間帯） (6)'!$C$6:$K$35,9,FALSE()))</f>
        <v/>
      </c>
      <c r="Z23" s="233" t="str">
        <f aca="false">IF(Z22="","",VLOOKUP(Z22,'シフト記号表（勤務時間帯） (6)'!$C$6:$K$35,9,FALSE()))</f>
        <v/>
      </c>
      <c r="AA23" s="234" t="str">
        <f aca="false">IF(AA22="","",VLOOKUP(AA22,'シフト記号表（勤務時間帯） (6)'!$C$6:$K$35,9,FALSE()))</f>
        <v/>
      </c>
      <c r="AB23" s="234" t="str">
        <f aca="false">IF(AB22="","",VLOOKUP(AB22,'シフト記号表（勤務時間帯） (6)'!$C$6:$K$35,9,FALSE()))</f>
        <v/>
      </c>
      <c r="AC23" s="234" t="str">
        <f aca="false">IF(AC22="","",VLOOKUP(AC22,'シフト記号表（勤務時間帯） (6)'!$C$6:$K$35,9,FALSE()))</f>
        <v/>
      </c>
      <c r="AD23" s="234" t="str">
        <f aca="false">IF(AD22="","",VLOOKUP(AD22,'シフト記号表（勤務時間帯） (6)'!$C$6:$K$35,9,FALSE()))</f>
        <v/>
      </c>
      <c r="AE23" s="234" t="str">
        <f aca="false">IF(AE22="","",VLOOKUP(AE22,'シフト記号表（勤務時間帯） (6)'!$C$6:$K$35,9,FALSE()))</f>
        <v/>
      </c>
      <c r="AF23" s="235" t="str">
        <f aca="false">IF(AF22="","",VLOOKUP(AF22,'シフト記号表（勤務時間帯） (6)'!$C$6:$K$35,9,FALSE()))</f>
        <v/>
      </c>
      <c r="AG23" s="233" t="str">
        <f aca="false">IF(AG22="","",VLOOKUP(AG22,'シフト記号表（勤務時間帯） (6)'!$C$6:$K$35,9,FALSE()))</f>
        <v/>
      </c>
      <c r="AH23" s="234" t="str">
        <f aca="false">IF(AH22="","",VLOOKUP(AH22,'シフト記号表（勤務時間帯） (6)'!$C$6:$K$35,9,FALSE()))</f>
        <v/>
      </c>
      <c r="AI23" s="234" t="str">
        <f aca="false">IF(AI22="","",VLOOKUP(AI22,'シフト記号表（勤務時間帯） (6)'!$C$6:$K$35,9,FALSE()))</f>
        <v/>
      </c>
      <c r="AJ23" s="234" t="str">
        <f aca="false">IF(AJ22="","",VLOOKUP(AJ22,'シフト記号表（勤務時間帯） (6)'!$C$6:$K$35,9,FALSE()))</f>
        <v/>
      </c>
      <c r="AK23" s="234" t="str">
        <f aca="false">IF(AK22="","",VLOOKUP(AK22,'シフト記号表（勤務時間帯） (6)'!$C$6:$K$35,9,FALSE()))</f>
        <v/>
      </c>
      <c r="AL23" s="234" t="str">
        <f aca="false">IF(AL22="","",VLOOKUP(AL22,'シフト記号表（勤務時間帯） (6)'!$C$6:$K$35,9,FALSE()))</f>
        <v/>
      </c>
      <c r="AM23" s="235" t="str">
        <f aca="false">IF(AM22="","",VLOOKUP(AM22,'シフト記号表（勤務時間帯） (6)'!$C$6:$K$35,9,FALSE()))</f>
        <v/>
      </c>
      <c r="AN23" s="233" t="str">
        <f aca="false">IF(AN22="","",VLOOKUP(AN22,'シフト記号表（勤務時間帯） (6)'!$C$6:$K$35,9,FALSE()))</f>
        <v/>
      </c>
      <c r="AO23" s="234" t="str">
        <f aca="false">IF(AO22="","",VLOOKUP(AO22,'シフト記号表（勤務時間帯） (6)'!$C$6:$K$35,9,FALSE()))</f>
        <v/>
      </c>
      <c r="AP23" s="234" t="str">
        <f aca="false">IF(AP22="","",VLOOKUP(AP22,'シフト記号表（勤務時間帯） (6)'!$C$6:$K$35,9,FALSE()))</f>
        <v/>
      </c>
      <c r="AQ23" s="234" t="str">
        <f aca="false">IF(AQ22="","",VLOOKUP(AQ22,'シフト記号表（勤務時間帯） (6)'!$C$6:$K$35,9,FALSE()))</f>
        <v/>
      </c>
      <c r="AR23" s="234" t="str">
        <f aca="false">IF(AR22="","",VLOOKUP(AR22,'シフト記号表（勤務時間帯） (6)'!$C$6:$K$35,9,FALSE()))</f>
        <v/>
      </c>
      <c r="AS23" s="234" t="str">
        <f aca="false">IF(AS22="","",VLOOKUP(AS22,'シフト記号表（勤務時間帯） (6)'!$C$6:$K$35,9,FALSE()))</f>
        <v/>
      </c>
      <c r="AT23" s="235" t="str">
        <f aca="false">IF(AT22="","",VLOOKUP(AT22,'シフト記号表（勤務時間帯） (6)'!$C$6:$K$35,9,FALSE()))</f>
        <v/>
      </c>
      <c r="AU23" s="233" t="str">
        <f aca="false">IF(AU22="","",VLOOKUP(AU22,'シフト記号表（勤務時間帯） (6)'!$C$6:$K$35,9,FALSE()))</f>
        <v/>
      </c>
      <c r="AV23" s="234" t="str">
        <f aca="false">IF(AV22="","",VLOOKUP(AV22,'シフト記号表（勤務時間帯） (6)'!$C$6:$K$35,9,FALSE()))</f>
        <v/>
      </c>
      <c r="AW23" s="234" t="str">
        <f aca="false">IF(AW22="","",VLOOKUP(AW22,'シフト記号表（勤務時間帯） (6)'!$C$6:$K$35,9,FALSE()))</f>
        <v/>
      </c>
      <c r="AX23" s="236" t="n">
        <f aca="false">IF($BB$3="４週",SUM(S23:AT23),IF($BB$3="暦月",SUM(S23:AW23),""))</f>
        <v>0</v>
      </c>
      <c r="AY23" s="236"/>
      <c r="AZ23" s="237" t="n">
        <f aca="false">IF($BB$3="４週",AX23/4,IF($BB$3="暦月",療養通所!AX23/(療養通所!$BB$8/7),""))</f>
        <v>0</v>
      </c>
      <c r="BA23" s="237"/>
      <c r="BB23" s="230"/>
      <c r="BC23" s="230"/>
      <c r="BD23" s="230"/>
      <c r="BE23" s="230"/>
      <c r="BF23" s="230"/>
    </row>
    <row r="24" customFormat="false" ht="20.25" hidden="false" customHeight="true" outlineLevel="0" collapsed="false">
      <c r="B24" s="222"/>
      <c r="C24" s="223"/>
      <c r="D24" s="223"/>
      <c r="E24" s="223"/>
      <c r="F24" s="238" t="n">
        <f aca="false">C22</f>
        <v>0</v>
      </c>
      <c r="G24" s="79"/>
      <c r="H24" s="510"/>
      <c r="I24" s="510"/>
      <c r="J24" s="510"/>
      <c r="K24" s="510"/>
      <c r="L24" s="226"/>
      <c r="M24" s="226"/>
      <c r="N24" s="226"/>
      <c r="O24" s="226"/>
      <c r="P24" s="239" t="s">
        <v>151</v>
      </c>
      <c r="Q24" s="239"/>
      <c r="R24" s="239"/>
      <c r="S24" s="96" t="str">
        <f aca="false">IF(S22="","",VLOOKUP(S22,'シフト記号表（勤務時間帯） (6)'!$C$6:$S$35,17,FALSE()))</f>
        <v/>
      </c>
      <c r="T24" s="97" t="str">
        <f aca="false">IF(T22="","",VLOOKUP(T22,'シフト記号表（勤務時間帯） (6)'!$C$6:$S$35,17,FALSE()))</f>
        <v/>
      </c>
      <c r="U24" s="97" t="str">
        <f aca="false">IF(U22="","",VLOOKUP(U22,'シフト記号表（勤務時間帯） (6)'!$C$6:$S$35,17,FALSE()))</f>
        <v/>
      </c>
      <c r="V24" s="97" t="str">
        <f aca="false">IF(V22="","",VLOOKUP(V22,'シフト記号表（勤務時間帯） (6)'!$C$6:$S$35,17,FALSE()))</f>
        <v/>
      </c>
      <c r="W24" s="97" t="str">
        <f aca="false">IF(W22="","",VLOOKUP(W22,'シフト記号表（勤務時間帯） (6)'!$C$6:$S$35,17,FALSE()))</f>
        <v/>
      </c>
      <c r="X24" s="97" t="str">
        <f aca="false">IF(X22="","",VLOOKUP(X22,'シフト記号表（勤務時間帯） (6)'!$C$6:$S$35,17,FALSE()))</f>
        <v/>
      </c>
      <c r="Y24" s="98" t="str">
        <f aca="false">IF(Y22="","",VLOOKUP(Y22,'シフト記号表（勤務時間帯） (6)'!$C$6:$S$35,17,FALSE()))</f>
        <v/>
      </c>
      <c r="Z24" s="96" t="str">
        <f aca="false">IF(Z22="","",VLOOKUP(Z22,'シフト記号表（勤務時間帯） (6)'!$C$6:$S$35,17,FALSE()))</f>
        <v/>
      </c>
      <c r="AA24" s="97" t="str">
        <f aca="false">IF(AA22="","",VLOOKUP(AA22,'シフト記号表（勤務時間帯） (6)'!$C$6:$S$35,17,FALSE()))</f>
        <v/>
      </c>
      <c r="AB24" s="97" t="str">
        <f aca="false">IF(AB22="","",VLOOKUP(AB22,'シフト記号表（勤務時間帯） (6)'!$C$6:$S$35,17,FALSE()))</f>
        <v/>
      </c>
      <c r="AC24" s="97" t="str">
        <f aca="false">IF(AC22="","",VLOOKUP(AC22,'シフト記号表（勤務時間帯） (6)'!$C$6:$S$35,17,FALSE()))</f>
        <v/>
      </c>
      <c r="AD24" s="97" t="str">
        <f aca="false">IF(AD22="","",VLOOKUP(AD22,'シフト記号表（勤務時間帯） (6)'!$C$6:$S$35,17,FALSE()))</f>
        <v/>
      </c>
      <c r="AE24" s="97" t="str">
        <f aca="false">IF(AE22="","",VLOOKUP(AE22,'シフト記号表（勤務時間帯） (6)'!$C$6:$S$35,17,FALSE()))</f>
        <v/>
      </c>
      <c r="AF24" s="98" t="str">
        <f aca="false">IF(AF22="","",VLOOKUP(AF22,'シフト記号表（勤務時間帯） (6)'!$C$6:$S$35,17,FALSE()))</f>
        <v/>
      </c>
      <c r="AG24" s="96" t="str">
        <f aca="false">IF(AG22="","",VLOOKUP(AG22,'シフト記号表（勤務時間帯） (6)'!$C$6:$S$35,17,FALSE()))</f>
        <v/>
      </c>
      <c r="AH24" s="97" t="str">
        <f aca="false">IF(AH22="","",VLOOKUP(AH22,'シフト記号表（勤務時間帯） (6)'!$C$6:$S$35,17,FALSE()))</f>
        <v/>
      </c>
      <c r="AI24" s="97" t="str">
        <f aca="false">IF(AI22="","",VLOOKUP(AI22,'シフト記号表（勤務時間帯） (6)'!$C$6:$S$35,17,FALSE()))</f>
        <v/>
      </c>
      <c r="AJ24" s="97" t="str">
        <f aca="false">IF(AJ22="","",VLOOKUP(AJ22,'シフト記号表（勤務時間帯） (6)'!$C$6:$S$35,17,FALSE()))</f>
        <v/>
      </c>
      <c r="AK24" s="97" t="str">
        <f aca="false">IF(AK22="","",VLOOKUP(AK22,'シフト記号表（勤務時間帯） (6)'!$C$6:$S$35,17,FALSE()))</f>
        <v/>
      </c>
      <c r="AL24" s="97" t="str">
        <f aca="false">IF(AL22="","",VLOOKUP(AL22,'シフト記号表（勤務時間帯） (6)'!$C$6:$S$35,17,FALSE()))</f>
        <v/>
      </c>
      <c r="AM24" s="98" t="str">
        <f aca="false">IF(AM22="","",VLOOKUP(AM22,'シフト記号表（勤務時間帯） (6)'!$C$6:$S$35,17,FALSE()))</f>
        <v/>
      </c>
      <c r="AN24" s="96" t="str">
        <f aca="false">IF(AN22="","",VLOOKUP(AN22,'シフト記号表（勤務時間帯） (6)'!$C$6:$S$35,17,FALSE()))</f>
        <v/>
      </c>
      <c r="AO24" s="97" t="str">
        <f aca="false">IF(AO22="","",VLOOKUP(AO22,'シフト記号表（勤務時間帯） (6)'!$C$6:$S$35,17,FALSE()))</f>
        <v/>
      </c>
      <c r="AP24" s="97" t="str">
        <f aca="false">IF(AP22="","",VLOOKUP(AP22,'シフト記号表（勤務時間帯） (6)'!$C$6:$S$35,17,FALSE()))</f>
        <v/>
      </c>
      <c r="AQ24" s="97" t="str">
        <f aca="false">IF(AQ22="","",VLOOKUP(AQ22,'シフト記号表（勤務時間帯） (6)'!$C$6:$S$35,17,FALSE()))</f>
        <v/>
      </c>
      <c r="AR24" s="97" t="str">
        <f aca="false">IF(AR22="","",VLOOKUP(AR22,'シフト記号表（勤務時間帯） (6)'!$C$6:$S$35,17,FALSE()))</f>
        <v/>
      </c>
      <c r="AS24" s="97" t="str">
        <f aca="false">IF(AS22="","",VLOOKUP(AS22,'シフト記号表（勤務時間帯） (6)'!$C$6:$S$35,17,FALSE()))</f>
        <v/>
      </c>
      <c r="AT24" s="98" t="str">
        <f aca="false">IF(AT22="","",VLOOKUP(AT22,'シフト記号表（勤務時間帯） (6)'!$C$6:$S$35,17,FALSE()))</f>
        <v/>
      </c>
      <c r="AU24" s="96" t="str">
        <f aca="false">IF(AU22="","",VLOOKUP(AU22,'シフト記号表（勤務時間帯） (6)'!$C$6:$S$35,17,FALSE()))</f>
        <v/>
      </c>
      <c r="AV24" s="97" t="str">
        <f aca="false">IF(AV22="","",VLOOKUP(AV22,'シフト記号表（勤務時間帯） (6)'!$C$6:$S$35,17,FALSE()))</f>
        <v/>
      </c>
      <c r="AW24" s="97" t="str">
        <f aca="false">IF(AW22="","",VLOOKUP(AW22,'シフト記号表（勤務時間帯） (6)'!$C$6:$S$35,17,FALSE()))</f>
        <v/>
      </c>
      <c r="AX24" s="240" t="n">
        <f aca="false">IF($BB$3="４週",SUM(S24:AT24),IF($BB$3="暦月",SUM(S24:AW24),""))</f>
        <v>0</v>
      </c>
      <c r="AY24" s="240"/>
      <c r="AZ24" s="241" t="n">
        <f aca="false">IF($BB$3="４週",AX24/4,IF($BB$3="暦月",療養通所!AX24/(療養通所!$BB$8/7),""))</f>
        <v>0</v>
      </c>
      <c r="BA24" s="241"/>
      <c r="BB24" s="230"/>
      <c r="BC24" s="230"/>
      <c r="BD24" s="230"/>
      <c r="BE24" s="230"/>
      <c r="BF24" s="230"/>
    </row>
    <row r="25" customFormat="false" ht="20.25" hidden="false" customHeight="true" outlineLevel="0" collapsed="false">
      <c r="B25" s="242" t="n">
        <f aca="false">B22+1</f>
        <v>2</v>
      </c>
      <c r="C25" s="243"/>
      <c r="D25" s="243"/>
      <c r="E25" s="243"/>
      <c r="F25" s="104"/>
      <c r="G25" s="244"/>
      <c r="H25" s="511"/>
      <c r="I25" s="511"/>
      <c r="J25" s="511"/>
      <c r="K25" s="511"/>
      <c r="L25" s="245"/>
      <c r="M25" s="245"/>
      <c r="N25" s="245"/>
      <c r="O25" s="245"/>
      <c r="P25" s="246" t="s">
        <v>34</v>
      </c>
      <c r="Q25" s="246"/>
      <c r="R25" s="246"/>
      <c r="S25" s="110"/>
      <c r="T25" s="111"/>
      <c r="U25" s="111"/>
      <c r="V25" s="111"/>
      <c r="W25" s="111"/>
      <c r="X25" s="111"/>
      <c r="Y25" s="112"/>
      <c r="Z25" s="110"/>
      <c r="AA25" s="111"/>
      <c r="AB25" s="111"/>
      <c r="AC25" s="111"/>
      <c r="AD25" s="111"/>
      <c r="AE25" s="111"/>
      <c r="AF25" s="112"/>
      <c r="AG25" s="110"/>
      <c r="AH25" s="111"/>
      <c r="AI25" s="111"/>
      <c r="AJ25" s="111"/>
      <c r="AK25" s="111"/>
      <c r="AL25" s="111"/>
      <c r="AM25" s="112"/>
      <c r="AN25" s="110"/>
      <c r="AO25" s="111"/>
      <c r="AP25" s="111"/>
      <c r="AQ25" s="111"/>
      <c r="AR25" s="111"/>
      <c r="AS25" s="111"/>
      <c r="AT25" s="112"/>
      <c r="AU25" s="110"/>
      <c r="AV25" s="111"/>
      <c r="AW25" s="111"/>
      <c r="AX25" s="247"/>
      <c r="AY25" s="247"/>
      <c r="AZ25" s="248"/>
      <c r="BA25" s="248"/>
      <c r="BB25" s="249"/>
      <c r="BC25" s="249"/>
      <c r="BD25" s="249"/>
      <c r="BE25" s="249"/>
      <c r="BF25" s="249"/>
    </row>
    <row r="26" customFormat="false" ht="20.25" hidden="false" customHeight="true" outlineLevel="0" collapsed="false">
      <c r="B26" s="242"/>
      <c r="C26" s="243"/>
      <c r="D26" s="243"/>
      <c r="E26" s="243"/>
      <c r="F26" s="231"/>
      <c r="G26" s="244"/>
      <c r="H26" s="511"/>
      <c r="I26" s="511"/>
      <c r="J26" s="511"/>
      <c r="K26" s="511"/>
      <c r="L26" s="245"/>
      <c r="M26" s="245"/>
      <c r="N26" s="245"/>
      <c r="O26" s="245"/>
      <c r="P26" s="232" t="s">
        <v>35</v>
      </c>
      <c r="Q26" s="232"/>
      <c r="R26" s="232"/>
      <c r="S26" s="233" t="str">
        <f aca="false">IF(S25="","",VLOOKUP(S25,'シフト記号表（勤務時間帯） (6)'!$C$6:$K$35,9,FALSE()))</f>
        <v/>
      </c>
      <c r="T26" s="234" t="str">
        <f aca="false">IF(T25="","",VLOOKUP(T25,'シフト記号表（勤務時間帯） (6)'!$C$6:$K$35,9,FALSE()))</f>
        <v/>
      </c>
      <c r="U26" s="234" t="str">
        <f aca="false">IF(U25="","",VLOOKUP(U25,'シフト記号表（勤務時間帯） (6)'!$C$6:$K$35,9,FALSE()))</f>
        <v/>
      </c>
      <c r="V26" s="234" t="str">
        <f aca="false">IF(V25="","",VLOOKUP(V25,'シフト記号表（勤務時間帯） (6)'!$C$6:$K$35,9,FALSE()))</f>
        <v/>
      </c>
      <c r="W26" s="234" t="str">
        <f aca="false">IF(W25="","",VLOOKUP(W25,'シフト記号表（勤務時間帯） (6)'!$C$6:$K$35,9,FALSE()))</f>
        <v/>
      </c>
      <c r="X26" s="234" t="str">
        <f aca="false">IF(X25="","",VLOOKUP(X25,'シフト記号表（勤務時間帯） (6)'!$C$6:$K$35,9,FALSE()))</f>
        <v/>
      </c>
      <c r="Y26" s="235" t="str">
        <f aca="false">IF(Y25="","",VLOOKUP(Y25,'シフト記号表（勤務時間帯） (6)'!$C$6:$K$35,9,FALSE()))</f>
        <v/>
      </c>
      <c r="Z26" s="233" t="str">
        <f aca="false">IF(Z25="","",VLOOKUP(Z25,'シフト記号表（勤務時間帯） (6)'!$C$6:$K$35,9,FALSE()))</f>
        <v/>
      </c>
      <c r="AA26" s="234" t="str">
        <f aca="false">IF(AA25="","",VLOOKUP(AA25,'シフト記号表（勤務時間帯） (6)'!$C$6:$K$35,9,FALSE()))</f>
        <v/>
      </c>
      <c r="AB26" s="234" t="str">
        <f aca="false">IF(AB25="","",VLOOKUP(AB25,'シフト記号表（勤務時間帯） (6)'!$C$6:$K$35,9,FALSE()))</f>
        <v/>
      </c>
      <c r="AC26" s="234" t="str">
        <f aca="false">IF(AC25="","",VLOOKUP(AC25,'シフト記号表（勤務時間帯） (6)'!$C$6:$K$35,9,FALSE()))</f>
        <v/>
      </c>
      <c r="AD26" s="234" t="str">
        <f aca="false">IF(AD25="","",VLOOKUP(AD25,'シフト記号表（勤務時間帯） (6)'!$C$6:$K$35,9,FALSE()))</f>
        <v/>
      </c>
      <c r="AE26" s="234" t="str">
        <f aca="false">IF(AE25="","",VLOOKUP(AE25,'シフト記号表（勤務時間帯） (6)'!$C$6:$K$35,9,FALSE()))</f>
        <v/>
      </c>
      <c r="AF26" s="235" t="str">
        <f aca="false">IF(AF25="","",VLOOKUP(AF25,'シフト記号表（勤務時間帯） (6)'!$C$6:$K$35,9,FALSE()))</f>
        <v/>
      </c>
      <c r="AG26" s="233" t="str">
        <f aca="false">IF(AG25="","",VLOOKUP(AG25,'シフト記号表（勤務時間帯） (6)'!$C$6:$K$35,9,FALSE()))</f>
        <v/>
      </c>
      <c r="AH26" s="234" t="str">
        <f aca="false">IF(AH25="","",VLOOKUP(AH25,'シフト記号表（勤務時間帯） (6)'!$C$6:$K$35,9,FALSE()))</f>
        <v/>
      </c>
      <c r="AI26" s="234" t="str">
        <f aca="false">IF(AI25="","",VLOOKUP(AI25,'シフト記号表（勤務時間帯） (6)'!$C$6:$K$35,9,FALSE()))</f>
        <v/>
      </c>
      <c r="AJ26" s="234" t="str">
        <f aca="false">IF(AJ25="","",VLOOKUP(AJ25,'シフト記号表（勤務時間帯） (6)'!$C$6:$K$35,9,FALSE()))</f>
        <v/>
      </c>
      <c r="AK26" s="234" t="str">
        <f aca="false">IF(AK25="","",VLOOKUP(AK25,'シフト記号表（勤務時間帯） (6)'!$C$6:$K$35,9,FALSE()))</f>
        <v/>
      </c>
      <c r="AL26" s="234" t="str">
        <f aca="false">IF(AL25="","",VLOOKUP(AL25,'シフト記号表（勤務時間帯） (6)'!$C$6:$K$35,9,FALSE()))</f>
        <v/>
      </c>
      <c r="AM26" s="235" t="str">
        <f aca="false">IF(AM25="","",VLOOKUP(AM25,'シフト記号表（勤務時間帯） (6)'!$C$6:$K$35,9,FALSE()))</f>
        <v/>
      </c>
      <c r="AN26" s="233" t="str">
        <f aca="false">IF(AN25="","",VLOOKUP(AN25,'シフト記号表（勤務時間帯） (6)'!$C$6:$K$35,9,FALSE()))</f>
        <v/>
      </c>
      <c r="AO26" s="234" t="str">
        <f aca="false">IF(AO25="","",VLOOKUP(AO25,'シフト記号表（勤務時間帯） (6)'!$C$6:$K$35,9,FALSE()))</f>
        <v/>
      </c>
      <c r="AP26" s="234" t="str">
        <f aca="false">IF(AP25="","",VLOOKUP(AP25,'シフト記号表（勤務時間帯） (6)'!$C$6:$K$35,9,FALSE()))</f>
        <v/>
      </c>
      <c r="AQ26" s="234" t="str">
        <f aca="false">IF(AQ25="","",VLOOKUP(AQ25,'シフト記号表（勤務時間帯） (6)'!$C$6:$K$35,9,FALSE()))</f>
        <v/>
      </c>
      <c r="AR26" s="234" t="str">
        <f aca="false">IF(AR25="","",VLOOKUP(AR25,'シフト記号表（勤務時間帯） (6)'!$C$6:$K$35,9,FALSE()))</f>
        <v/>
      </c>
      <c r="AS26" s="234" t="str">
        <f aca="false">IF(AS25="","",VLOOKUP(AS25,'シフト記号表（勤務時間帯） (6)'!$C$6:$K$35,9,FALSE()))</f>
        <v/>
      </c>
      <c r="AT26" s="235" t="str">
        <f aca="false">IF(AT25="","",VLOOKUP(AT25,'シフト記号表（勤務時間帯） (6)'!$C$6:$K$35,9,FALSE()))</f>
        <v/>
      </c>
      <c r="AU26" s="233" t="str">
        <f aca="false">IF(AU25="","",VLOOKUP(AU25,'シフト記号表（勤務時間帯） (6)'!$C$6:$K$35,9,FALSE()))</f>
        <v/>
      </c>
      <c r="AV26" s="234" t="str">
        <f aca="false">IF(AV25="","",VLOOKUP(AV25,'シフト記号表（勤務時間帯） (6)'!$C$6:$K$35,9,FALSE()))</f>
        <v/>
      </c>
      <c r="AW26" s="234" t="str">
        <f aca="false">IF(AW25="","",VLOOKUP(AW25,'シフト記号表（勤務時間帯） (6)'!$C$6:$K$35,9,FALSE()))</f>
        <v/>
      </c>
      <c r="AX26" s="236" t="n">
        <f aca="false">IF($BB$3="４週",SUM(S26:AT26),IF($BB$3="暦月",SUM(S26:AW26),""))</f>
        <v>0</v>
      </c>
      <c r="AY26" s="236"/>
      <c r="AZ26" s="237" t="n">
        <f aca="false">IF($BB$3="４週",AX26/4,IF($BB$3="暦月",療養通所!AX26/(療養通所!$BB$8/7),""))</f>
        <v>0</v>
      </c>
      <c r="BA26" s="237"/>
      <c r="BB26" s="249"/>
      <c r="BC26" s="249"/>
      <c r="BD26" s="249"/>
      <c r="BE26" s="249"/>
      <c r="BF26" s="249"/>
    </row>
    <row r="27" customFormat="false" ht="20.25" hidden="false" customHeight="true" outlineLevel="0" collapsed="false">
      <c r="B27" s="242"/>
      <c r="C27" s="243"/>
      <c r="D27" s="243"/>
      <c r="E27" s="243"/>
      <c r="F27" s="231" t="n">
        <f aca="false">C25</f>
        <v>0</v>
      </c>
      <c r="G27" s="244"/>
      <c r="H27" s="511"/>
      <c r="I27" s="511"/>
      <c r="J27" s="511"/>
      <c r="K27" s="511"/>
      <c r="L27" s="245"/>
      <c r="M27" s="245"/>
      <c r="N27" s="245"/>
      <c r="O27" s="245"/>
      <c r="P27" s="239" t="s">
        <v>151</v>
      </c>
      <c r="Q27" s="239"/>
      <c r="R27" s="239"/>
      <c r="S27" s="96" t="str">
        <f aca="false">IF(S25="","",VLOOKUP(S25,'シフト記号表（勤務時間帯） (6)'!$C$6:$S$35,17,FALSE()))</f>
        <v/>
      </c>
      <c r="T27" s="97" t="str">
        <f aca="false">IF(T25="","",VLOOKUP(T25,'シフト記号表（勤務時間帯） (6)'!$C$6:$S$35,17,FALSE()))</f>
        <v/>
      </c>
      <c r="U27" s="97" t="str">
        <f aca="false">IF(U25="","",VLOOKUP(U25,'シフト記号表（勤務時間帯） (6)'!$C$6:$S$35,17,FALSE()))</f>
        <v/>
      </c>
      <c r="V27" s="97" t="str">
        <f aca="false">IF(V25="","",VLOOKUP(V25,'シフト記号表（勤務時間帯） (6)'!$C$6:$S$35,17,FALSE()))</f>
        <v/>
      </c>
      <c r="W27" s="97" t="str">
        <f aca="false">IF(W25="","",VLOOKUP(W25,'シフト記号表（勤務時間帯） (6)'!$C$6:$S$35,17,FALSE()))</f>
        <v/>
      </c>
      <c r="X27" s="97" t="str">
        <f aca="false">IF(X25="","",VLOOKUP(X25,'シフト記号表（勤務時間帯） (6)'!$C$6:$S$35,17,FALSE()))</f>
        <v/>
      </c>
      <c r="Y27" s="98" t="str">
        <f aca="false">IF(Y25="","",VLOOKUP(Y25,'シフト記号表（勤務時間帯） (6)'!$C$6:$S$35,17,FALSE()))</f>
        <v/>
      </c>
      <c r="Z27" s="96" t="str">
        <f aca="false">IF(Z25="","",VLOOKUP(Z25,'シフト記号表（勤務時間帯） (6)'!$C$6:$S$35,17,FALSE()))</f>
        <v/>
      </c>
      <c r="AA27" s="97" t="str">
        <f aca="false">IF(AA25="","",VLOOKUP(AA25,'シフト記号表（勤務時間帯） (6)'!$C$6:$S$35,17,FALSE()))</f>
        <v/>
      </c>
      <c r="AB27" s="97" t="str">
        <f aca="false">IF(AB25="","",VLOOKUP(AB25,'シフト記号表（勤務時間帯） (6)'!$C$6:$S$35,17,FALSE()))</f>
        <v/>
      </c>
      <c r="AC27" s="97" t="str">
        <f aca="false">IF(AC25="","",VLOOKUP(AC25,'シフト記号表（勤務時間帯） (6)'!$C$6:$S$35,17,FALSE()))</f>
        <v/>
      </c>
      <c r="AD27" s="97" t="str">
        <f aca="false">IF(AD25="","",VLOOKUP(AD25,'シフト記号表（勤務時間帯） (6)'!$C$6:$S$35,17,FALSE()))</f>
        <v/>
      </c>
      <c r="AE27" s="97" t="str">
        <f aca="false">IF(AE25="","",VLOOKUP(AE25,'シフト記号表（勤務時間帯） (6)'!$C$6:$S$35,17,FALSE()))</f>
        <v/>
      </c>
      <c r="AF27" s="98" t="str">
        <f aca="false">IF(AF25="","",VLOOKUP(AF25,'シフト記号表（勤務時間帯） (6)'!$C$6:$S$35,17,FALSE()))</f>
        <v/>
      </c>
      <c r="AG27" s="96" t="str">
        <f aca="false">IF(AG25="","",VLOOKUP(AG25,'シフト記号表（勤務時間帯） (6)'!$C$6:$S$35,17,FALSE()))</f>
        <v/>
      </c>
      <c r="AH27" s="97" t="str">
        <f aca="false">IF(AH25="","",VLOOKUP(AH25,'シフト記号表（勤務時間帯） (6)'!$C$6:$S$35,17,FALSE()))</f>
        <v/>
      </c>
      <c r="AI27" s="97" t="str">
        <f aca="false">IF(AI25="","",VLOOKUP(AI25,'シフト記号表（勤務時間帯） (6)'!$C$6:$S$35,17,FALSE()))</f>
        <v/>
      </c>
      <c r="AJ27" s="97" t="str">
        <f aca="false">IF(AJ25="","",VLOOKUP(AJ25,'シフト記号表（勤務時間帯） (6)'!$C$6:$S$35,17,FALSE()))</f>
        <v/>
      </c>
      <c r="AK27" s="97" t="str">
        <f aca="false">IF(AK25="","",VLOOKUP(AK25,'シフト記号表（勤務時間帯） (6)'!$C$6:$S$35,17,FALSE()))</f>
        <v/>
      </c>
      <c r="AL27" s="97" t="str">
        <f aca="false">IF(AL25="","",VLOOKUP(AL25,'シフト記号表（勤務時間帯） (6)'!$C$6:$S$35,17,FALSE()))</f>
        <v/>
      </c>
      <c r="AM27" s="98" t="str">
        <f aca="false">IF(AM25="","",VLOOKUP(AM25,'シフト記号表（勤務時間帯） (6)'!$C$6:$S$35,17,FALSE()))</f>
        <v/>
      </c>
      <c r="AN27" s="96" t="str">
        <f aca="false">IF(AN25="","",VLOOKUP(AN25,'シフト記号表（勤務時間帯） (6)'!$C$6:$S$35,17,FALSE()))</f>
        <v/>
      </c>
      <c r="AO27" s="97" t="str">
        <f aca="false">IF(AO25="","",VLOOKUP(AO25,'シフト記号表（勤務時間帯） (6)'!$C$6:$S$35,17,FALSE()))</f>
        <v/>
      </c>
      <c r="AP27" s="97" t="str">
        <f aca="false">IF(AP25="","",VLOOKUP(AP25,'シフト記号表（勤務時間帯） (6)'!$C$6:$S$35,17,FALSE()))</f>
        <v/>
      </c>
      <c r="AQ27" s="97" t="str">
        <f aca="false">IF(AQ25="","",VLOOKUP(AQ25,'シフト記号表（勤務時間帯） (6)'!$C$6:$S$35,17,FALSE()))</f>
        <v/>
      </c>
      <c r="AR27" s="97" t="str">
        <f aca="false">IF(AR25="","",VLOOKUP(AR25,'シフト記号表（勤務時間帯） (6)'!$C$6:$S$35,17,FALSE()))</f>
        <v/>
      </c>
      <c r="AS27" s="97" t="str">
        <f aca="false">IF(AS25="","",VLOOKUP(AS25,'シフト記号表（勤務時間帯） (6)'!$C$6:$S$35,17,FALSE()))</f>
        <v/>
      </c>
      <c r="AT27" s="98" t="str">
        <f aca="false">IF(AT25="","",VLOOKUP(AT25,'シフト記号表（勤務時間帯） (6)'!$C$6:$S$35,17,FALSE()))</f>
        <v/>
      </c>
      <c r="AU27" s="96" t="str">
        <f aca="false">IF(AU25="","",VLOOKUP(AU25,'シフト記号表（勤務時間帯） (6)'!$C$6:$S$35,17,FALSE()))</f>
        <v/>
      </c>
      <c r="AV27" s="97" t="str">
        <f aca="false">IF(AV25="","",VLOOKUP(AV25,'シフト記号表（勤務時間帯） (6)'!$C$6:$S$35,17,FALSE()))</f>
        <v/>
      </c>
      <c r="AW27" s="97" t="str">
        <f aca="false">IF(AW25="","",VLOOKUP(AW25,'シフト記号表（勤務時間帯） (6)'!$C$6:$S$35,17,FALSE()))</f>
        <v/>
      </c>
      <c r="AX27" s="240" t="n">
        <f aca="false">IF($BB$3="４週",SUM(S27:AT27),IF($BB$3="暦月",SUM(S27:AW27),""))</f>
        <v>0</v>
      </c>
      <c r="AY27" s="240"/>
      <c r="AZ27" s="241" t="n">
        <f aca="false">IF($BB$3="４週",AX27/4,IF($BB$3="暦月",療養通所!AX27/(療養通所!$BB$8/7),""))</f>
        <v>0</v>
      </c>
      <c r="BA27" s="241"/>
      <c r="BB27" s="249"/>
      <c r="BC27" s="249"/>
      <c r="BD27" s="249"/>
      <c r="BE27" s="249"/>
      <c r="BF27" s="249"/>
    </row>
    <row r="28" customFormat="false" ht="20.25" hidden="false" customHeight="true" outlineLevel="0" collapsed="false">
      <c r="B28" s="242" t="n">
        <f aca="false">B25+1</f>
        <v>3</v>
      </c>
      <c r="C28" s="250"/>
      <c r="D28" s="250"/>
      <c r="E28" s="250"/>
      <c r="F28" s="104"/>
      <c r="G28" s="244"/>
      <c r="H28" s="511"/>
      <c r="I28" s="511"/>
      <c r="J28" s="511"/>
      <c r="K28" s="511"/>
      <c r="L28" s="245"/>
      <c r="M28" s="245"/>
      <c r="N28" s="245"/>
      <c r="O28" s="245"/>
      <c r="P28" s="246" t="s">
        <v>34</v>
      </c>
      <c r="Q28" s="246"/>
      <c r="R28" s="246"/>
      <c r="S28" s="110"/>
      <c r="T28" s="111"/>
      <c r="U28" s="111"/>
      <c r="V28" s="111"/>
      <c r="W28" s="111"/>
      <c r="X28" s="111"/>
      <c r="Y28" s="112"/>
      <c r="Z28" s="110"/>
      <c r="AA28" s="111"/>
      <c r="AB28" s="111"/>
      <c r="AC28" s="111"/>
      <c r="AD28" s="111"/>
      <c r="AE28" s="111"/>
      <c r="AF28" s="112"/>
      <c r="AG28" s="110"/>
      <c r="AH28" s="111"/>
      <c r="AI28" s="111"/>
      <c r="AJ28" s="111"/>
      <c r="AK28" s="111"/>
      <c r="AL28" s="111"/>
      <c r="AM28" s="112"/>
      <c r="AN28" s="110"/>
      <c r="AO28" s="111"/>
      <c r="AP28" s="111"/>
      <c r="AQ28" s="111"/>
      <c r="AR28" s="111"/>
      <c r="AS28" s="111"/>
      <c r="AT28" s="112"/>
      <c r="AU28" s="110"/>
      <c r="AV28" s="111"/>
      <c r="AW28" s="111"/>
      <c r="AX28" s="247"/>
      <c r="AY28" s="247"/>
      <c r="AZ28" s="248"/>
      <c r="BA28" s="248"/>
      <c r="BB28" s="249"/>
      <c r="BC28" s="249"/>
      <c r="BD28" s="249"/>
      <c r="BE28" s="249"/>
      <c r="BF28" s="249"/>
    </row>
    <row r="29" customFormat="false" ht="20.25" hidden="false" customHeight="true" outlineLevel="0" collapsed="false">
      <c r="B29" s="242"/>
      <c r="C29" s="250"/>
      <c r="D29" s="250"/>
      <c r="E29" s="250"/>
      <c r="F29" s="231"/>
      <c r="G29" s="244"/>
      <c r="H29" s="511"/>
      <c r="I29" s="511"/>
      <c r="J29" s="511"/>
      <c r="K29" s="511"/>
      <c r="L29" s="245"/>
      <c r="M29" s="245"/>
      <c r="N29" s="245"/>
      <c r="O29" s="245"/>
      <c r="P29" s="232" t="s">
        <v>35</v>
      </c>
      <c r="Q29" s="232"/>
      <c r="R29" s="232"/>
      <c r="S29" s="233" t="str">
        <f aca="false">IF(S28="","",VLOOKUP(S28,'シフト記号表（勤務時間帯） (6)'!$C$6:$K$35,9,FALSE()))</f>
        <v/>
      </c>
      <c r="T29" s="234" t="str">
        <f aca="false">IF(T28="","",VLOOKUP(T28,'シフト記号表（勤務時間帯） (6)'!$C$6:$K$35,9,FALSE()))</f>
        <v/>
      </c>
      <c r="U29" s="234" t="str">
        <f aca="false">IF(U28="","",VLOOKUP(U28,'シフト記号表（勤務時間帯） (6)'!$C$6:$K$35,9,FALSE()))</f>
        <v/>
      </c>
      <c r="V29" s="234" t="str">
        <f aca="false">IF(V28="","",VLOOKUP(V28,'シフト記号表（勤務時間帯） (6)'!$C$6:$K$35,9,FALSE()))</f>
        <v/>
      </c>
      <c r="W29" s="234" t="str">
        <f aca="false">IF(W28="","",VLOOKUP(W28,'シフト記号表（勤務時間帯） (6)'!$C$6:$K$35,9,FALSE()))</f>
        <v/>
      </c>
      <c r="X29" s="234" t="str">
        <f aca="false">IF(X28="","",VLOOKUP(X28,'シフト記号表（勤務時間帯） (6)'!$C$6:$K$35,9,FALSE()))</f>
        <v/>
      </c>
      <c r="Y29" s="235" t="str">
        <f aca="false">IF(Y28="","",VLOOKUP(Y28,'シフト記号表（勤務時間帯） (6)'!$C$6:$K$35,9,FALSE()))</f>
        <v/>
      </c>
      <c r="Z29" s="233" t="str">
        <f aca="false">IF(Z28="","",VLOOKUP(Z28,'シフト記号表（勤務時間帯） (6)'!$C$6:$K$35,9,FALSE()))</f>
        <v/>
      </c>
      <c r="AA29" s="234" t="str">
        <f aca="false">IF(AA28="","",VLOOKUP(AA28,'シフト記号表（勤務時間帯） (6)'!$C$6:$K$35,9,FALSE()))</f>
        <v/>
      </c>
      <c r="AB29" s="234" t="str">
        <f aca="false">IF(AB28="","",VLOOKUP(AB28,'シフト記号表（勤務時間帯） (6)'!$C$6:$K$35,9,FALSE()))</f>
        <v/>
      </c>
      <c r="AC29" s="234" t="str">
        <f aca="false">IF(AC28="","",VLOOKUP(AC28,'シフト記号表（勤務時間帯） (6)'!$C$6:$K$35,9,FALSE()))</f>
        <v/>
      </c>
      <c r="AD29" s="234" t="str">
        <f aca="false">IF(AD28="","",VLOOKUP(AD28,'シフト記号表（勤務時間帯） (6)'!$C$6:$K$35,9,FALSE()))</f>
        <v/>
      </c>
      <c r="AE29" s="234" t="str">
        <f aca="false">IF(AE28="","",VLOOKUP(AE28,'シフト記号表（勤務時間帯） (6)'!$C$6:$K$35,9,FALSE()))</f>
        <v/>
      </c>
      <c r="AF29" s="235" t="str">
        <f aca="false">IF(AF28="","",VLOOKUP(AF28,'シフト記号表（勤務時間帯） (6)'!$C$6:$K$35,9,FALSE()))</f>
        <v/>
      </c>
      <c r="AG29" s="233" t="str">
        <f aca="false">IF(AG28="","",VLOOKUP(AG28,'シフト記号表（勤務時間帯） (6)'!$C$6:$K$35,9,FALSE()))</f>
        <v/>
      </c>
      <c r="AH29" s="234" t="str">
        <f aca="false">IF(AH28="","",VLOOKUP(AH28,'シフト記号表（勤務時間帯） (6)'!$C$6:$K$35,9,FALSE()))</f>
        <v/>
      </c>
      <c r="AI29" s="234" t="str">
        <f aca="false">IF(AI28="","",VLOOKUP(AI28,'シフト記号表（勤務時間帯） (6)'!$C$6:$K$35,9,FALSE()))</f>
        <v/>
      </c>
      <c r="AJ29" s="234" t="str">
        <f aca="false">IF(AJ28="","",VLOOKUP(AJ28,'シフト記号表（勤務時間帯） (6)'!$C$6:$K$35,9,FALSE()))</f>
        <v/>
      </c>
      <c r="AK29" s="234" t="str">
        <f aca="false">IF(AK28="","",VLOOKUP(AK28,'シフト記号表（勤務時間帯） (6)'!$C$6:$K$35,9,FALSE()))</f>
        <v/>
      </c>
      <c r="AL29" s="234" t="str">
        <f aca="false">IF(AL28="","",VLOOKUP(AL28,'シフト記号表（勤務時間帯） (6)'!$C$6:$K$35,9,FALSE()))</f>
        <v/>
      </c>
      <c r="AM29" s="235" t="str">
        <f aca="false">IF(AM28="","",VLOOKUP(AM28,'シフト記号表（勤務時間帯） (6)'!$C$6:$K$35,9,FALSE()))</f>
        <v/>
      </c>
      <c r="AN29" s="233" t="str">
        <f aca="false">IF(AN28="","",VLOOKUP(AN28,'シフト記号表（勤務時間帯） (6)'!$C$6:$K$35,9,FALSE()))</f>
        <v/>
      </c>
      <c r="AO29" s="234" t="str">
        <f aca="false">IF(AO28="","",VLOOKUP(AO28,'シフト記号表（勤務時間帯） (6)'!$C$6:$K$35,9,FALSE()))</f>
        <v/>
      </c>
      <c r="AP29" s="234" t="str">
        <f aca="false">IF(AP28="","",VLOOKUP(AP28,'シフト記号表（勤務時間帯） (6)'!$C$6:$K$35,9,FALSE()))</f>
        <v/>
      </c>
      <c r="AQ29" s="234" t="str">
        <f aca="false">IF(AQ28="","",VLOOKUP(AQ28,'シフト記号表（勤務時間帯） (6)'!$C$6:$K$35,9,FALSE()))</f>
        <v/>
      </c>
      <c r="AR29" s="234" t="str">
        <f aca="false">IF(AR28="","",VLOOKUP(AR28,'シフト記号表（勤務時間帯） (6)'!$C$6:$K$35,9,FALSE()))</f>
        <v/>
      </c>
      <c r="AS29" s="234" t="str">
        <f aca="false">IF(AS28="","",VLOOKUP(AS28,'シフト記号表（勤務時間帯） (6)'!$C$6:$K$35,9,FALSE()))</f>
        <v/>
      </c>
      <c r="AT29" s="235" t="str">
        <f aca="false">IF(AT28="","",VLOOKUP(AT28,'シフト記号表（勤務時間帯） (6)'!$C$6:$K$35,9,FALSE()))</f>
        <v/>
      </c>
      <c r="AU29" s="233" t="str">
        <f aca="false">IF(AU28="","",VLOOKUP(AU28,'シフト記号表（勤務時間帯） (6)'!$C$6:$K$35,9,FALSE()))</f>
        <v/>
      </c>
      <c r="AV29" s="234" t="str">
        <f aca="false">IF(AV28="","",VLOOKUP(AV28,'シフト記号表（勤務時間帯） (6)'!$C$6:$K$35,9,FALSE()))</f>
        <v/>
      </c>
      <c r="AW29" s="234" t="str">
        <f aca="false">IF(AW28="","",VLOOKUP(AW28,'シフト記号表（勤務時間帯） (6)'!$C$6:$K$35,9,FALSE()))</f>
        <v/>
      </c>
      <c r="AX29" s="236" t="n">
        <f aca="false">IF($BB$3="４週",SUM(S29:AT29),IF($BB$3="暦月",SUM(S29:AW29),""))</f>
        <v>0</v>
      </c>
      <c r="AY29" s="236"/>
      <c r="AZ29" s="237" t="n">
        <f aca="false">IF($BB$3="４週",AX29/4,IF($BB$3="暦月",療養通所!AX29/(療養通所!$BB$8/7),""))</f>
        <v>0</v>
      </c>
      <c r="BA29" s="237"/>
      <c r="BB29" s="249"/>
      <c r="BC29" s="249"/>
      <c r="BD29" s="249"/>
      <c r="BE29" s="249"/>
      <c r="BF29" s="249"/>
    </row>
    <row r="30" customFormat="false" ht="20.25" hidden="false" customHeight="true" outlineLevel="0" collapsed="false">
      <c r="B30" s="242"/>
      <c r="C30" s="250"/>
      <c r="D30" s="250"/>
      <c r="E30" s="250"/>
      <c r="F30" s="231" t="n">
        <f aca="false">C28</f>
        <v>0</v>
      </c>
      <c r="G30" s="244"/>
      <c r="H30" s="511"/>
      <c r="I30" s="511"/>
      <c r="J30" s="511"/>
      <c r="K30" s="511"/>
      <c r="L30" s="245"/>
      <c r="M30" s="245"/>
      <c r="N30" s="245"/>
      <c r="O30" s="245"/>
      <c r="P30" s="239" t="s">
        <v>151</v>
      </c>
      <c r="Q30" s="239"/>
      <c r="R30" s="239"/>
      <c r="S30" s="96" t="str">
        <f aca="false">IF(S28="","",VLOOKUP(S28,'シフト記号表（勤務時間帯） (6)'!$C$6:$S$35,17,FALSE()))</f>
        <v/>
      </c>
      <c r="T30" s="97" t="str">
        <f aca="false">IF(T28="","",VLOOKUP(T28,'シフト記号表（勤務時間帯） (6)'!$C$6:$S$35,17,FALSE()))</f>
        <v/>
      </c>
      <c r="U30" s="97" t="str">
        <f aca="false">IF(U28="","",VLOOKUP(U28,'シフト記号表（勤務時間帯） (6)'!$C$6:$S$35,17,FALSE()))</f>
        <v/>
      </c>
      <c r="V30" s="97" t="str">
        <f aca="false">IF(V28="","",VLOOKUP(V28,'シフト記号表（勤務時間帯） (6)'!$C$6:$S$35,17,FALSE()))</f>
        <v/>
      </c>
      <c r="W30" s="97" t="str">
        <f aca="false">IF(W28="","",VLOOKUP(W28,'シフト記号表（勤務時間帯） (6)'!$C$6:$S$35,17,FALSE()))</f>
        <v/>
      </c>
      <c r="X30" s="97" t="str">
        <f aca="false">IF(X28="","",VLOOKUP(X28,'シフト記号表（勤務時間帯） (6)'!$C$6:$S$35,17,FALSE()))</f>
        <v/>
      </c>
      <c r="Y30" s="98" t="str">
        <f aca="false">IF(Y28="","",VLOOKUP(Y28,'シフト記号表（勤務時間帯） (6)'!$C$6:$S$35,17,FALSE()))</f>
        <v/>
      </c>
      <c r="Z30" s="96" t="str">
        <f aca="false">IF(Z28="","",VLOOKUP(Z28,'シフト記号表（勤務時間帯） (6)'!$C$6:$S$35,17,FALSE()))</f>
        <v/>
      </c>
      <c r="AA30" s="97" t="str">
        <f aca="false">IF(AA28="","",VLOOKUP(AA28,'シフト記号表（勤務時間帯） (6)'!$C$6:$S$35,17,FALSE()))</f>
        <v/>
      </c>
      <c r="AB30" s="97" t="str">
        <f aca="false">IF(AB28="","",VLOOKUP(AB28,'シフト記号表（勤務時間帯） (6)'!$C$6:$S$35,17,FALSE()))</f>
        <v/>
      </c>
      <c r="AC30" s="97" t="str">
        <f aca="false">IF(AC28="","",VLOOKUP(AC28,'シフト記号表（勤務時間帯） (6)'!$C$6:$S$35,17,FALSE()))</f>
        <v/>
      </c>
      <c r="AD30" s="97" t="str">
        <f aca="false">IF(AD28="","",VLOOKUP(AD28,'シフト記号表（勤務時間帯） (6)'!$C$6:$S$35,17,FALSE()))</f>
        <v/>
      </c>
      <c r="AE30" s="97" t="str">
        <f aca="false">IF(AE28="","",VLOOKUP(AE28,'シフト記号表（勤務時間帯） (6)'!$C$6:$S$35,17,FALSE()))</f>
        <v/>
      </c>
      <c r="AF30" s="98" t="str">
        <f aca="false">IF(AF28="","",VLOOKUP(AF28,'シフト記号表（勤務時間帯） (6)'!$C$6:$S$35,17,FALSE()))</f>
        <v/>
      </c>
      <c r="AG30" s="96" t="str">
        <f aca="false">IF(AG28="","",VLOOKUP(AG28,'シフト記号表（勤務時間帯） (6)'!$C$6:$S$35,17,FALSE()))</f>
        <v/>
      </c>
      <c r="AH30" s="97" t="str">
        <f aca="false">IF(AH28="","",VLOOKUP(AH28,'シフト記号表（勤務時間帯） (6)'!$C$6:$S$35,17,FALSE()))</f>
        <v/>
      </c>
      <c r="AI30" s="97" t="str">
        <f aca="false">IF(AI28="","",VLOOKUP(AI28,'シフト記号表（勤務時間帯） (6)'!$C$6:$S$35,17,FALSE()))</f>
        <v/>
      </c>
      <c r="AJ30" s="97" t="str">
        <f aca="false">IF(AJ28="","",VLOOKUP(AJ28,'シフト記号表（勤務時間帯） (6)'!$C$6:$S$35,17,FALSE()))</f>
        <v/>
      </c>
      <c r="AK30" s="97" t="str">
        <f aca="false">IF(AK28="","",VLOOKUP(AK28,'シフト記号表（勤務時間帯） (6)'!$C$6:$S$35,17,FALSE()))</f>
        <v/>
      </c>
      <c r="AL30" s="97" t="str">
        <f aca="false">IF(AL28="","",VLOOKUP(AL28,'シフト記号表（勤務時間帯） (6)'!$C$6:$S$35,17,FALSE()))</f>
        <v/>
      </c>
      <c r="AM30" s="98" t="str">
        <f aca="false">IF(AM28="","",VLOOKUP(AM28,'シフト記号表（勤務時間帯） (6)'!$C$6:$S$35,17,FALSE()))</f>
        <v/>
      </c>
      <c r="AN30" s="96" t="str">
        <f aca="false">IF(AN28="","",VLOOKUP(AN28,'シフト記号表（勤務時間帯） (6)'!$C$6:$S$35,17,FALSE()))</f>
        <v/>
      </c>
      <c r="AO30" s="97" t="str">
        <f aca="false">IF(AO28="","",VLOOKUP(AO28,'シフト記号表（勤務時間帯） (6)'!$C$6:$S$35,17,FALSE()))</f>
        <v/>
      </c>
      <c r="AP30" s="97" t="str">
        <f aca="false">IF(AP28="","",VLOOKUP(AP28,'シフト記号表（勤務時間帯） (6)'!$C$6:$S$35,17,FALSE()))</f>
        <v/>
      </c>
      <c r="AQ30" s="97" t="str">
        <f aca="false">IF(AQ28="","",VLOOKUP(AQ28,'シフト記号表（勤務時間帯） (6)'!$C$6:$S$35,17,FALSE()))</f>
        <v/>
      </c>
      <c r="AR30" s="97" t="str">
        <f aca="false">IF(AR28="","",VLOOKUP(AR28,'シフト記号表（勤務時間帯） (6)'!$C$6:$S$35,17,FALSE()))</f>
        <v/>
      </c>
      <c r="AS30" s="97" t="str">
        <f aca="false">IF(AS28="","",VLOOKUP(AS28,'シフト記号表（勤務時間帯） (6)'!$C$6:$S$35,17,FALSE()))</f>
        <v/>
      </c>
      <c r="AT30" s="98" t="str">
        <f aca="false">IF(AT28="","",VLOOKUP(AT28,'シフト記号表（勤務時間帯） (6)'!$C$6:$S$35,17,FALSE()))</f>
        <v/>
      </c>
      <c r="AU30" s="96" t="str">
        <f aca="false">IF(AU28="","",VLOOKUP(AU28,'シフト記号表（勤務時間帯） (6)'!$C$6:$S$35,17,FALSE()))</f>
        <v/>
      </c>
      <c r="AV30" s="97" t="str">
        <f aca="false">IF(AV28="","",VLOOKUP(AV28,'シフト記号表（勤務時間帯） (6)'!$C$6:$S$35,17,FALSE()))</f>
        <v/>
      </c>
      <c r="AW30" s="97" t="str">
        <f aca="false">IF(AW28="","",VLOOKUP(AW28,'シフト記号表（勤務時間帯） (6)'!$C$6:$S$35,17,FALSE()))</f>
        <v/>
      </c>
      <c r="AX30" s="240" t="n">
        <f aca="false">IF($BB$3="４週",SUM(S30:AT30),IF($BB$3="暦月",SUM(S30:AW30),""))</f>
        <v>0</v>
      </c>
      <c r="AY30" s="240"/>
      <c r="AZ30" s="241" t="n">
        <f aca="false">IF($BB$3="４週",AX30/4,IF($BB$3="暦月",療養通所!AX30/(療養通所!$BB$8/7),""))</f>
        <v>0</v>
      </c>
      <c r="BA30" s="241"/>
      <c r="BB30" s="249"/>
      <c r="BC30" s="249"/>
      <c r="BD30" s="249"/>
      <c r="BE30" s="249"/>
      <c r="BF30" s="249"/>
    </row>
    <row r="31" customFormat="false" ht="20.25" hidden="false" customHeight="true" outlineLevel="0" collapsed="false">
      <c r="B31" s="242" t="n">
        <f aca="false">B28+1</f>
        <v>4</v>
      </c>
      <c r="C31" s="250"/>
      <c r="D31" s="250"/>
      <c r="E31" s="250"/>
      <c r="F31" s="104"/>
      <c r="G31" s="244"/>
      <c r="H31" s="511"/>
      <c r="I31" s="511"/>
      <c r="J31" s="511"/>
      <c r="K31" s="511"/>
      <c r="L31" s="245"/>
      <c r="M31" s="245"/>
      <c r="N31" s="245"/>
      <c r="O31" s="245"/>
      <c r="P31" s="246" t="s">
        <v>34</v>
      </c>
      <c r="Q31" s="246"/>
      <c r="R31" s="246"/>
      <c r="S31" s="110"/>
      <c r="T31" s="111"/>
      <c r="U31" s="111"/>
      <c r="V31" s="111"/>
      <c r="W31" s="111"/>
      <c r="X31" s="111"/>
      <c r="Y31" s="112"/>
      <c r="Z31" s="110"/>
      <c r="AA31" s="111"/>
      <c r="AB31" s="111"/>
      <c r="AC31" s="111"/>
      <c r="AD31" s="111"/>
      <c r="AE31" s="111"/>
      <c r="AF31" s="112"/>
      <c r="AG31" s="110"/>
      <c r="AH31" s="111"/>
      <c r="AI31" s="111"/>
      <c r="AJ31" s="111"/>
      <c r="AK31" s="111"/>
      <c r="AL31" s="111"/>
      <c r="AM31" s="112"/>
      <c r="AN31" s="110"/>
      <c r="AO31" s="111"/>
      <c r="AP31" s="111"/>
      <c r="AQ31" s="111"/>
      <c r="AR31" s="111"/>
      <c r="AS31" s="111"/>
      <c r="AT31" s="112"/>
      <c r="AU31" s="110"/>
      <c r="AV31" s="111"/>
      <c r="AW31" s="111"/>
      <c r="AX31" s="247"/>
      <c r="AY31" s="247"/>
      <c r="AZ31" s="248"/>
      <c r="BA31" s="248"/>
      <c r="BB31" s="249"/>
      <c r="BC31" s="249"/>
      <c r="BD31" s="249"/>
      <c r="BE31" s="249"/>
      <c r="BF31" s="249"/>
    </row>
    <row r="32" customFormat="false" ht="20.25" hidden="false" customHeight="true" outlineLevel="0" collapsed="false">
      <c r="B32" s="242"/>
      <c r="C32" s="250"/>
      <c r="D32" s="250"/>
      <c r="E32" s="250"/>
      <c r="F32" s="231"/>
      <c r="G32" s="244"/>
      <c r="H32" s="511"/>
      <c r="I32" s="511"/>
      <c r="J32" s="511"/>
      <c r="K32" s="511"/>
      <c r="L32" s="245"/>
      <c r="M32" s="245"/>
      <c r="N32" s="245"/>
      <c r="O32" s="245"/>
      <c r="P32" s="232" t="s">
        <v>35</v>
      </c>
      <c r="Q32" s="232"/>
      <c r="R32" s="232"/>
      <c r="S32" s="233" t="str">
        <f aca="false">IF(S31="","",VLOOKUP(S31,'シフト記号表（勤務時間帯） (6)'!$C$6:$K$35,9,FALSE()))</f>
        <v/>
      </c>
      <c r="T32" s="234" t="str">
        <f aca="false">IF(T31="","",VLOOKUP(T31,'シフト記号表（勤務時間帯） (6)'!$C$6:$K$35,9,FALSE()))</f>
        <v/>
      </c>
      <c r="U32" s="234" t="str">
        <f aca="false">IF(U31="","",VLOOKUP(U31,'シフト記号表（勤務時間帯） (6)'!$C$6:$K$35,9,FALSE()))</f>
        <v/>
      </c>
      <c r="V32" s="234" t="str">
        <f aca="false">IF(V31="","",VLOOKUP(V31,'シフト記号表（勤務時間帯） (6)'!$C$6:$K$35,9,FALSE()))</f>
        <v/>
      </c>
      <c r="W32" s="234" t="str">
        <f aca="false">IF(W31="","",VLOOKUP(W31,'シフト記号表（勤務時間帯） (6)'!$C$6:$K$35,9,FALSE()))</f>
        <v/>
      </c>
      <c r="X32" s="234" t="str">
        <f aca="false">IF(X31="","",VLOOKUP(X31,'シフト記号表（勤務時間帯） (6)'!$C$6:$K$35,9,FALSE()))</f>
        <v/>
      </c>
      <c r="Y32" s="235" t="str">
        <f aca="false">IF(Y31="","",VLOOKUP(Y31,'シフト記号表（勤務時間帯） (6)'!$C$6:$K$35,9,FALSE()))</f>
        <v/>
      </c>
      <c r="Z32" s="233" t="str">
        <f aca="false">IF(Z31="","",VLOOKUP(Z31,'シフト記号表（勤務時間帯） (6)'!$C$6:$K$35,9,FALSE()))</f>
        <v/>
      </c>
      <c r="AA32" s="234" t="str">
        <f aca="false">IF(AA31="","",VLOOKUP(AA31,'シフト記号表（勤務時間帯） (6)'!$C$6:$K$35,9,FALSE()))</f>
        <v/>
      </c>
      <c r="AB32" s="234" t="str">
        <f aca="false">IF(AB31="","",VLOOKUP(AB31,'シフト記号表（勤務時間帯） (6)'!$C$6:$K$35,9,FALSE()))</f>
        <v/>
      </c>
      <c r="AC32" s="234" t="str">
        <f aca="false">IF(AC31="","",VLOOKUP(AC31,'シフト記号表（勤務時間帯） (6)'!$C$6:$K$35,9,FALSE()))</f>
        <v/>
      </c>
      <c r="AD32" s="234" t="str">
        <f aca="false">IF(AD31="","",VLOOKUP(AD31,'シフト記号表（勤務時間帯） (6)'!$C$6:$K$35,9,FALSE()))</f>
        <v/>
      </c>
      <c r="AE32" s="234" t="str">
        <f aca="false">IF(AE31="","",VLOOKUP(AE31,'シフト記号表（勤務時間帯） (6)'!$C$6:$K$35,9,FALSE()))</f>
        <v/>
      </c>
      <c r="AF32" s="235" t="str">
        <f aca="false">IF(AF31="","",VLOOKUP(AF31,'シフト記号表（勤務時間帯） (6)'!$C$6:$K$35,9,FALSE()))</f>
        <v/>
      </c>
      <c r="AG32" s="233" t="str">
        <f aca="false">IF(AG31="","",VLOOKUP(AG31,'シフト記号表（勤務時間帯） (6)'!$C$6:$K$35,9,FALSE()))</f>
        <v/>
      </c>
      <c r="AH32" s="234" t="str">
        <f aca="false">IF(AH31="","",VLOOKUP(AH31,'シフト記号表（勤務時間帯） (6)'!$C$6:$K$35,9,FALSE()))</f>
        <v/>
      </c>
      <c r="AI32" s="234" t="str">
        <f aca="false">IF(AI31="","",VLOOKUP(AI31,'シフト記号表（勤務時間帯） (6)'!$C$6:$K$35,9,FALSE()))</f>
        <v/>
      </c>
      <c r="AJ32" s="234" t="str">
        <f aca="false">IF(AJ31="","",VLOOKUP(AJ31,'シフト記号表（勤務時間帯） (6)'!$C$6:$K$35,9,FALSE()))</f>
        <v/>
      </c>
      <c r="AK32" s="234" t="str">
        <f aca="false">IF(AK31="","",VLOOKUP(AK31,'シフト記号表（勤務時間帯） (6)'!$C$6:$K$35,9,FALSE()))</f>
        <v/>
      </c>
      <c r="AL32" s="234" t="str">
        <f aca="false">IF(AL31="","",VLOOKUP(AL31,'シフト記号表（勤務時間帯） (6)'!$C$6:$K$35,9,FALSE()))</f>
        <v/>
      </c>
      <c r="AM32" s="235" t="str">
        <f aca="false">IF(AM31="","",VLOOKUP(AM31,'シフト記号表（勤務時間帯） (6)'!$C$6:$K$35,9,FALSE()))</f>
        <v/>
      </c>
      <c r="AN32" s="233" t="str">
        <f aca="false">IF(AN31="","",VLOOKUP(AN31,'シフト記号表（勤務時間帯） (6)'!$C$6:$K$35,9,FALSE()))</f>
        <v/>
      </c>
      <c r="AO32" s="234" t="str">
        <f aca="false">IF(AO31="","",VLOOKUP(AO31,'シフト記号表（勤務時間帯） (6)'!$C$6:$K$35,9,FALSE()))</f>
        <v/>
      </c>
      <c r="AP32" s="234" t="str">
        <f aca="false">IF(AP31="","",VLOOKUP(AP31,'シフト記号表（勤務時間帯） (6)'!$C$6:$K$35,9,FALSE()))</f>
        <v/>
      </c>
      <c r="AQ32" s="234" t="str">
        <f aca="false">IF(AQ31="","",VLOOKUP(AQ31,'シフト記号表（勤務時間帯） (6)'!$C$6:$K$35,9,FALSE()))</f>
        <v/>
      </c>
      <c r="AR32" s="234" t="str">
        <f aca="false">IF(AR31="","",VLOOKUP(AR31,'シフト記号表（勤務時間帯） (6)'!$C$6:$K$35,9,FALSE()))</f>
        <v/>
      </c>
      <c r="AS32" s="234" t="str">
        <f aca="false">IF(AS31="","",VLOOKUP(AS31,'シフト記号表（勤務時間帯） (6)'!$C$6:$K$35,9,FALSE()))</f>
        <v/>
      </c>
      <c r="AT32" s="235" t="str">
        <f aca="false">IF(AT31="","",VLOOKUP(AT31,'シフト記号表（勤務時間帯） (6)'!$C$6:$K$35,9,FALSE()))</f>
        <v/>
      </c>
      <c r="AU32" s="233" t="str">
        <f aca="false">IF(AU31="","",VLOOKUP(AU31,'シフト記号表（勤務時間帯） (6)'!$C$6:$K$35,9,FALSE()))</f>
        <v/>
      </c>
      <c r="AV32" s="234" t="str">
        <f aca="false">IF(AV31="","",VLOOKUP(AV31,'シフト記号表（勤務時間帯） (6)'!$C$6:$K$35,9,FALSE()))</f>
        <v/>
      </c>
      <c r="AW32" s="234" t="str">
        <f aca="false">IF(AW31="","",VLOOKUP(AW31,'シフト記号表（勤務時間帯） (6)'!$C$6:$K$35,9,FALSE()))</f>
        <v/>
      </c>
      <c r="AX32" s="236" t="n">
        <f aca="false">IF($BB$3="４週",SUM(S32:AT32),IF($BB$3="暦月",SUM(S32:AW32),""))</f>
        <v>0</v>
      </c>
      <c r="AY32" s="236"/>
      <c r="AZ32" s="237" t="n">
        <f aca="false">IF($BB$3="４週",AX32/4,IF($BB$3="暦月",療養通所!AX32/(療養通所!$BB$8/7),""))</f>
        <v>0</v>
      </c>
      <c r="BA32" s="237"/>
      <c r="BB32" s="249"/>
      <c r="BC32" s="249"/>
      <c r="BD32" s="249"/>
      <c r="BE32" s="249"/>
      <c r="BF32" s="249"/>
    </row>
    <row r="33" customFormat="false" ht="20.25" hidden="false" customHeight="true" outlineLevel="0" collapsed="false">
      <c r="B33" s="242"/>
      <c r="C33" s="250"/>
      <c r="D33" s="250"/>
      <c r="E33" s="250"/>
      <c r="F33" s="231" t="n">
        <f aca="false">C31</f>
        <v>0</v>
      </c>
      <c r="G33" s="244"/>
      <c r="H33" s="511"/>
      <c r="I33" s="511"/>
      <c r="J33" s="511"/>
      <c r="K33" s="511"/>
      <c r="L33" s="245"/>
      <c r="M33" s="245"/>
      <c r="N33" s="245"/>
      <c r="O33" s="245"/>
      <c r="P33" s="239" t="s">
        <v>151</v>
      </c>
      <c r="Q33" s="239"/>
      <c r="R33" s="239"/>
      <c r="S33" s="96" t="str">
        <f aca="false">IF(S31="","",VLOOKUP(S31,'シフト記号表（勤務時間帯） (6)'!$C$6:$S$35,17,FALSE()))</f>
        <v/>
      </c>
      <c r="T33" s="97" t="str">
        <f aca="false">IF(T31="","",VLOOKUP(T31,'シフト記号表（勤務時間帯） (6)'!$C$6:$S$35,17,FALSE()))</f>
        <v/>
      </c>
      <c r="U33" s="97" t="str">
        <f aca="false">IF(U31="","",VLOOKUP(U31,'シフト記号表（勤務時間帯） (6)'!$C$6:$S$35,17,FALSE()))</f>
        <v/>
      </c>
      <c r="V33" s="97" t="str">
        <f aca="false">IF(V31="","",VLOOKUP(V31,'シフト記号表（勤務時間帯） (6)'!$C$6:$S$35,17,FALSE()))</f>
        <v/>
      </c>
      <c r="W33" s="97" t="str">
        <f aca="false">IF(W31="","",VLOOKUP(W31,'シフト記号表（勤務時間帯） (6)'!$C$6:$S$35,17,FALSE()))</f>
        <v/>
      </c>
      <c r="X33" s="97" t="str">
        <f aca="false">IF(X31="","",VLOOKUP(X31,'シフト記号表（勤務時間帯） (6)'!$C$6:$S$35,17,FALSE()))</f>
        <v/>
      </c>
      <c r="Y33" s="98" t="str">
        <f aca="false">IF(Y31="","",VLOOKUP(Y31,'シフト記号表（勤務時間帯） (6)'!$C$6:$S$35,17,FALSE()))</f>
        <v/>
      </c>
      <c r="Z33" s="96" t="str">
        <f aca="false">IF(Z31="","",VLOOKUP(Z31,'シフト記号表（勤務時間帯） (6)'!$C$6:$S$35,17,FALSE()))</f>
        <v/>
      </c>
      <c r="AA33" s="97" t="str">
        <f aca="false">IF(AA31="","",VLOOKUP(AA31,'シフト記号表（勤務時間帯） (6)'!$C$6:$S$35,17,FALSE()))</f>
        <v/>
      </c>
      <c r="AB33" s="97" t="str">
        <f aca="false">IF(AB31="","",VLOOKUP(AB31,'シフト記号表（勤務時間帯） (6)'!$C$6:$S$35,17,FALSE()))</f>
        <v/>
      </c>
      <c r="AC33" s="97" t="str">
        <f aca="false">IF(AC31="","",VLOOKUP(AC31,'シフト記号表（勤務時間帯） (6)'!$C$6:$S$35,17,FALSE()))</f>
        <v/>
      </c>
      <c r="AD33" s="97" t="str">
        <f aca="false">IF(AD31="","",VLOOKUP(AD31,'シフト記号表（勤務時間帯） (6)'!$C$6:$S$35,17,FALSE()))</f>
        <v/>
      </c>
      <c r="AE33" s="97" t="str">
        <f aca="false">IF(AE31="","",VLOOKUP(AE31,'シフト記号表（勤務時間帯） (6)'!$C$6:$S$35,17,FALSE()))</f>
        <v/>
      </c>
      <c r="AF33" s="98" t="str">
        <f aca="false">IF(AF31="","",VLOOKUP(AF31,'シフト記号表（勤務時間帯） (6)'!$C$6:$S$35,17,FALSE()))</f>
        <v/>
      </c>
      <c r="AG33" s="96" t="str">
        <f aca="false">IF(AG31="","",VLOOKUP(AG31,'シフト記号表（勤務時間帯） (6)'!$C$6:$S$35,17,FALSE()))</f>
        <v/>
      </c>
      <c r="AH33" s="97" t="str">
        <f aca="false">IF(AH31="","",VLOOKUP(AH31,'シフト記号表（勤務時間帯） (6)'!$C$6:$S$35,17,FALSE()))</f>
        <v/>
      </c>
      <c r="AI33" s="97" t="str">
        <f aca="false">IF(AI31="","",VLOOKUP(AI31,'シフト記号表（勤務時間帯） (6)'!$C$6:$S$35,17,FALSE()))</f>
        <v/>
      </c>
      <c r="AJ33" s="97" t="str">
        <f aca="false">IF(AJ31="","",VLOOKUP(AJ31,'シフト記号表（勤務時間帯） (6)'!$C$6:$S$35,17,FALSE()))</f>
        <v/>
      </c>
      <c r="AK33" s="97" t="str">
        <f aca="false">IF(AK31="","",VLOOKUP(AK31,'シフト記号表（勤務時間帯） (6)'!$C$6:$S$35,17,FALSE()))</f>
        <v/>
      </c>
      <c r="AL33" s="97" t="str">
        <f aca="false">IF(AL31="","",VLOOKUP(AL31,'シフト記号表（勤務時間帯） (6)'!$C$6:$S$35,17,FALSE()))</f>
        <v/>
      </c>
      <c r="AM33" s="98" t="str">
        <f aca="false">IF(AM31="","",VLOOKUP(AM31,'シフト記号表（勤務時間帯） (6)'!$C$6:$S$35,17,FALSE()))</f>
        <v/>
      </c>
      <c r="AN33" s="96" t="str">
        <f aca="false">IF(AN31="","",VLOOKUP(AN31,'シフト記号表（勤務時間帯） (6)'!$C$6:$S$35,17,FALSE()))</f>
        <v/>
      </c>
      <c r="AO33" s="97" t="str">
        <f aca="false">IF(AO31="","",VLOOKUP(AO31,'シフト記号表（勤務時間帯） (6)'!$C$6:$S$35,17,FALSE()))</f>
        <v/>
      </c>
      <c r="AP33" s="97" t="str">
        <f aca="false">IF(AP31="","",VLOOKUP(AP31,'シフト記号表（勤務時間帯） (6)'!$C$6:$S$35,17,FALSE()))</f>
        <v/>
      </c>
      <c r="AQ33" s="97" t="str">
        <f aca="false">IF(AQ31="","",VLOOKUP(AQ31,'シフト記号表（勤務時間帯） (6)'!$C$6:$S$35,17,FALSE()))</f>
        <v/>
      </c>
      <c r="AR33" s="97" t="str">
        <f aca="false">IF(AR31="","",VLOOKUP(AR31,'シフト記号表（勤務時間帯） (6)'!$C$6:$S$35,17,FALSE()))</f>
        <v/>
      </c>
      <c r="AS33" s="97" t="str">
        <f aca="false">IF(AS31="","",VLOOKUP(AS31,'シフト記号表（勤務時間帯） (6)'!$C$6:$S$35,17,FALSE()))</f>
        <v/>
      </c>
      <c r="AT33" s="98" t="str">
        <f aca="false">IF(AT31="","",VLOOKUP(AT31,'シフト記号表（勤務時間帯） (6)'!$C$6:$S$35,17,FALSE()))</f>
        <v/>
      </c>
      <c r="AU33" s="96" t="str">
        <f aca="false">IF(AU31="","",VLOOKUP(AU31,'シフト記号表（勤務時間帯） (6)'!$C$6:$S$35,17,FALSE()))</f>
        <v/>
      </c>
      <c r="AV33" s="97" t="str">
        <f aca="false">IF(AV31="","",VLOOKUP(AV31,'シフト記号表（勤務時間帯） (6)'!$C$6:$S$35,17,FALSE()))</f>
        <v/>
      </c>
      <c r="AW33" s="97" t="str">
        <f aca="false">IF(AW31="","",VLOOKUP(AW31,'シフト記号表（勤務時間帯） (6)'!$C$6:$S$35,17,FALSE()))</f>
        <v/>
      </c>
      <c r="AX33" s="240" t="n">
        <f aca="false">IF($BB$3="４週",SUM(S33:AT33),IF($BB$3="暦月",SUM(S33:AW33),""))</f>
        <v>0</v>
      </c>
      <c r="AY33" s="240"/>
      <c r="AZ33" s="241" t="n">
        <f aca="false">IF($BB$3="４週",AX33/4,IF($BB$3="暦月",療養通所!AX33/(療養通所!$BB$8/7),""))</f>
        <v>0</v>
      </c>
      <c r="BA33" s="241"/>
      <c r="BB33" s="249"/>
      <c r="BC33" s="249"/>
      <c r="BD33" s="249"/>
      <c r="BE33" s="249"/>
      <c r="BF33" s="249"/>
    </row>
    <row r="34" customFormat="false" ht="20.25" hidden="false" customHeight="true" outlineLevel="0" collapsed="false">
      <c r="B34" s="242" t="n">
        <f aca="false">B31+1</f>
        <v>5</v>
      </c>
      <c r="C34" s="250"/>
      <c r="D34" s="250"/>
      <c r="E34" s="250"/>
      <c r="F34" s="104"/>
      <c r="G34" s="244"/>
      <c r="H34" s="511"/>
      <c r="I34" s="511"/>
      <c r="J34" s="511"/>
      <c r="K34" s="511"/>
      <c r="L34" s="245"/>
      <c r="M34" s="245"/>
      <c r="N34" s="245"/>
      <c r="O34" s="245"/>
      <c r="P34" s="246" t="s">
        <v>34</v>
      </c>
      <c r="Q34" s="246"/>
      <c r="R34" s="246"/>
      <c r="S34" s="110"/>
      <c r="T34" s="111"/>
      <c r="U34" s="111"/>
      <c r="V34" s="111"/>
      <c r="W34" s="111"/>
      <c r="X34" s="111"/>
      <c r="Y34" s="112"/>
      <c r="Z34" s="110"/>
      <c r="AA34" s="111"/>
      <c r="AB34" s="111"/>
      <c r="AC34" s="111"/>
      <c r="AD34" s="111"/>
      <c r="AE34" s="111"/>
      <c r="AF34" s="112"/>
      <c r="AG34" s="110"/>
      <c r="AH34" s="111"/>
      <c r="AI34" s="111"/>
      <c r="AJ34" s="111"/>
      <c r="AK34" s="111"/>
      <c r="AL34" s="111"/>
      <c r="AM34" s="112"/>
      <c r="AN34" s="110"/>
      <c r="AO34" s="111"/>
      <c r="AP34" s="111"/>
      <c r="AQ34" s="111"/>
      <c r="AR34" s="111"/>
      <c r="AS34" s="111"/>
      <c r="AT34" s="112"/>
      <c r="AU34" s="110"/>
      <c r="AV34" s="111"/>
      <c r="AW34" s="111"/>
      <c r="AX34" s="247"/>
      <c r="AY34" s="247"/>
      <c r="AZ34" s="248"/>
      <c r="BA34" s="248"/>
      <c r="BB34" s="249"/>
      <c r="BC34" s="249"/>
      <c r="BD34" s="249"/>
      <c r="BE34" s="249"/>
      <c r="BF34" s="249"/>
    </row>
    <row r="35" customFormat="false" ht="20.25" hidden="false" customHeight="true" outlineLevel="0" collapsed="false">
      <c r="B35" s="242"/>
      <c r="C35" s="250"/>
      <c r="D35" s="250"/>
      <c r="E35" s="250"/>
      <c r="F35" s="231"/>
      <c r="G35" s="244"/>
      <c r="H35" s="511"/>
      <c r="I35" s="511"/>
      <c r="J35" s="511"/>
      <c r="K35" s="511"/>
      <c r="L35" s="245"/>
      <c r="M35" s="245"/>
      <c r="N35" s="245"/>
      <c r="O35" s="245"/>
      <c r="P35" s="232" t="s">
        <v>35</v>
      </c>
      <c r="Q35" s="232"/>
      <c r="R35" s="232"/>
      <c r="S35" s="233" t="str">
        <f aca="false">IF(S34="","",VLOOKUP(S34,'シフト記号表（勤務時間帯） (6)'!$C$6:$K$35,9,FALSE()))</f>
        <v/>
      </c>
      <c r="T35" s="234" t="str">
        <f aca="false">IF(T34="","",VLOOKUP(T34,'シフト記号表（勤務時間帯） (6)'!$C$6:$K$35,9,FALSE()))</f>
        <v/>
      </c>
      <c r="U35" s="234" t="str">
        <f aca="false">IF(U34="","",VLOOKUP(U34,'シフト記号表（勤務時間帯） (6)'!$C$6:$K$35,9,FALSE()))</f>
        <v/>
      </c>
      <c r="V35" s="234" t="str">
        <f aca="false">IF(V34="","",VLOOKUP(V34,'シフト記号表（勤務時間帯） (6)'!$C$6:$K$35,9,FALSE()))</f>
        <v/>
      </c>
      <c r="W35" s="234" t="str">
        <f aca="false">IF(W34="","",VLOOKUP(W34,'シフト記号表（勤務時間帯） (6)'!$C$6:$K$35,9,FALSE()))</f>
        <v/>
      </c>
      <c r="X35" s="234" t="str">
        <f aca="false">IF(X34="","",VLOOKUP(X34,'シフト記号表（勤務時間帯） (6)'!$C$6:$K$35,9,FALSE()))</f>
        <v/>
      </c>
      <c r="Y35" s="235" t="str">
        <f aca="false">IF(Y34="","",VLOOKUP(Y34,'シフト記号表（勤務時間帯） (6)'!$C$6:$K$35,9,FALSE()))</f>
        <v/>
      </c>
      <c r="Z35" s="233" t="str">
        <f aca="false">IF(Z34="","",VLOOKUP(Z34,'シフト記号表（勤務時間帯） (6)'!$C$6:$K$35,9,FALSE()))</f>
        <v/>
      </c>
      <c r="AA35" s="234" t="str">
        <f aca="false">IF(AA34="","",VLOOKUP(AA34,'シフト記号表（勤務時間帯） (6)'!$C$6:$K$35,9,FALSE()))</f>
        <v/>
      </c>
      <c r="AB35" s="234" t="str">
        <f aca="false">IF(AB34="","",VLOOKUP(AB34,'シフト記号表（勤務時間帯） (6)'!$C$6:$K$35,9,FALSE()))</f>
        <v/>
      </c>
      <c r="AC35" s="234" t="str">
        <f aca="false">IF(AC34="","",VLOOKUP(AC34,'シフト記号表（勤務時間帯） (6)'!$C$6:$K$35,9,FALSE()))</f>
        <v/>
      </c>
      <c r="AD35" s="234" t="str">
        <f aca="false">IF(AD34="","",VLOOKUP(AD34,'シフト記号表（勤務時間帯） (6)'!$C$6:$K$35,9,FALSE()))</f>
        <v/>
      </c>
      <c r="AE35" s="234" t="str">
        <f aca="false">IF(AE34="","",VLOOKUP(AE34,'シフト記号表（勤務時間帯） (6)'!$C$6:$K$35,9,FALSE()))</f>
        <v/>
      </c>
      <c r="AF35" s="235" t="str">
        <f aca="false">IF(AF34="","",VLOOKUP(AF34,'シフト記号表（勤務時間帯） (6)'!$C$6:$K$35,9,FALSE()))</f>
        <v/>
      </c>
      <c r="AG35" s="233" t="str">
        <f aca="false">IF(AG34="","",VLOOKUP(AG34,'シフト記号表（勤務時間帯） (6)'!$C$6:$K$35,9,FALSE()))</f>
        <v/>
      </c>
      <c r="AH35" s="234" t="str">
        <f aca="false">IF(AH34="","",VLOOKUP(AH34,'シフト記号表（勤務時間帯） (6)'!$C$6:$K$35,9,FALSE()))</f>
        <v/>
      </c>
      <c r="AI35" s="234" t="str">
        <f aca="false">IF(AI34="","",VLOOKUP(AI34,'シフト記号表（勤務時間帯） (6)'!$C$6:$K$35,9,FALSE()))</f>
        <v/>
      </c>
      <c r="AJ35" s="234" t="str">
        <f aca="false">IF(AJ34="","",VLOOKUP(AJ34,'シフト記号表（勤務時間帯） (6)'!$C$6:$K$35,9,FALSE()))</f>
        <v/>
      </c>
      <c r="AK35" s="234" t="str">
        <f aca="false">IF(AK34="","",VLOOKUP(AK34,'シフト記号表（勤務時間帯） (6)'!$C$6:$K$35,9,FALSE()))</f>
        <v/>
      </c>
      <c r="AL35" s="234" t="str">
        <f aca="false">IF(AL34="","",VLOOKUP(AL34,'シフト記号表（勤務時間帯） (6)'!$C$6:$K$35,9,FALSE()))</f>
        <v/>
      </c>
      <c r="AM35" s="235" t="str">
        <f aca="false">IF(AM34="","",VLOOKUP(AM34,'シフト記号表（勤務時間帯） (6)'!$C$6:$K$35,9,FALSE()))</f>
        <v/>
      </c>
      <c r="AN35" s="233" t="str">
        <f aca="false">IF(AN34="","",VLOOKUP(AN34,'シフト記号表（勤務時間帯） (6)'!$C$6:$K$35,9,FALSE()))</f>
        <v/>
      </c>
      <c r="AO35" s="234" t="str">
        <f aca="false">IF(AO34="","",VLOOKUP(AO34,'シフト記号表（勤務時間帯） (6)'!$C$6:$K$35,9,FALSE()))</f>
        <v/>
      </c>
      <c r="AP35" s="234" t="str">
        <f aca="false">IF(AP34="","",VLOOKUP(AP34,'シフト記号表（勤務時間帯） (6)'!$C$6:$K$35,9,FALSE()))</f>
        <v/>
      </c>
      <c r="AQ35" s="234" t="str">
        <f aca="false">IF(AQ34="","",VLOOKUP(AQ34,'シフト記号表（勤務時間帯） (6)'!$C$6:$K$35,9,FALSE()))</f>
        <v/>
      </c>
      <c r="AR35" s="234" t="str">
        <f aca="false">IF(AR34="","",VLOOKUP(AR34,'シフト記号表（勤務時間帯） (6)'!$C$6:$K$35,9,FALSE()))</f>
        <v/>
      </c>
      <c r="AS35" s="234" t="str">
        <f aca="false">IF(AS34="","",VLOOKUP(AS34,'シフト記号表（勤務時間帯） (6)'!$C$6:$K$35,9,FALSE()))</f>
        <v/>
      </c>
      <c r="AT35" s="235" t="str">
        <f aca="false">IF(AT34="","",VLOOKUP(AT34,'シフト記号表（勤務時間帯） (6)'!$C$6:$K$35,9,FALSE()))</f>
        <v/>
      </c>
      <c r="AU35" s="233" t="str">
        <f aca="false">IF(AU34="","",VLOOKUP(AU34,'シフト記号表（勤務時間帯） (6)'!$C$6:$K$35,9,FALSE()))</f>
        <v/>
      </c>
      <c r="AV35" s="234" t="str">
        <f aca="false">IF(AV34="","",VLOOKUP(AV34,'シフト記号表（勤務時間帯） (6)'!$C$6:$K$35,9,FALSE()))</f>
        <v/>
      </c>
      <c r="AW35" s="234" t="str">
        <f aca="false">IF(AW34="","",VLOOKUP(AW34,'シフト記号表（勤務時間帯） (6)'!$C$6:$K$35,9,FALSE()))</f>
        <v/>
      </c>
      <c r="AX35" s="236" t="n">
        <f aca="false">IF($BB$3="４週",SUM(S35:AT35),IF($BB$3="暦月",SUM(S35:AW35),""))</f>
        <v>0</v>
      </c>
      <c r="AY35" s="236"/>
      <c r="AZ35" s="237" t="n">
        <f aca="false">IF($BB$3="４週",AX35/4,IF($BB$3="暦月",療養通所!AX35/(療養通所!$BB$8/7),""))</f>
        <v>0</v>
      </c>
      <c r="BA35" s="237"/>
      <c r="BB35" s="249"/>
      <c r="BC35" s="249"/>
      <c r="BD35" s="249"/>
      <c r="BE35" s="249"/>
      <c r="BF35" s="249"/>
    </row>
    <row r="36" customFormat="false" ht="20.25" hidden="false" customHeight="true" outlineLevel="0" collapsed="false">
      <c r="B36" s="242"/>
      <c r="C36" s="250"/>
      <c r="D36" s="250"/>
      <c r="E36" s="250"/>
      <c r="F36" s="231" t="n">
        <f aca="false">C34</f>
        <v>0</v>
      </c>
      <c r="G36" s="244"/>
      <c r="H36" s="511"/>
      <c r="I36" s="511"/>
      <c r="J36" s="511"/>
      <c r="K36" s="511"/>
      <c r="L36" s="245"/>
      <c r="M36" s="245"/>
      <c r="N36" s="245"/>
      <c r="O36" s="245"/>
      <c r="P36" s="239" t="s">
        <v>151</v>
      </c>
      <c r="Q36" s="239"/>
      <c r="R36" s="239"/>
      <c r="S36" s="96" t="str">
        <f aca="false">IF(S34="","",VLOOKUP(S34,'シフト記号表（勤務時間帯） (6)'!$C$6:$S$35,17,FALSE()))</f>
        <v/>
      </c>
      <c r="T36" s="97" t="str">
        <f aca="false">IF(T34="","",VLOOKUP(T34,'シフト記号表（勤務時間帯） (6)'!$C$6:$S$35,17,FALSE()))</f>
        <v/>
      </c>
      <c r="U36" s="97" t="str">
        <f aca="false">IF(U34="","",VLOOKUP(U34,'シフト記号表（勤務時間帯） (6)'!$C$6:$S$35,17,FALSE()))</f>
        <v/>
      </c>
      <c r="V36" s="97" t="str">
        <f aca="false">IF(V34="","",VLOOKUP(V34,'シフト記号表（勤務時間帯） (6)'!$C$6:$S$35,17,FALSE()))</f>
        <v/>
      </c>
      <c r="W36" s="97" t="str">
        <f aca="false">IF(W34="","",VLOOKUP(W34,'シフト記号表（勤務時間帯） (6)'!$C$6:$S$35,17,FALSE()))</f>
        <v/>
      </c>
      <c r="X36" s="97" t="str">
        <f aca="false">IF(X34="","",VLOOKUP(X34,'シフト記号表（勤務時間帯） (6)'!$C$6:$S$35,17,FALSE()))</f>
        <v/>
      </c>
      <c r="Y36" s="98" t="str">
        <f aca="false">IF(Y34="","",VLOOKUP(Y34,'シフト記号表（勤務時間帯） (6)'!$C$6:$S$35,17,FALSE()))</f>
        <v/>
      </c>
      <c r="Z36" s="96" t="str">
        <f aca="false">IF(Z34="","",VLOOKUP(Z34,'シフト記号表（勤務時間帯） (6)'!$C$6:$S$35,17,FALSE()))</f>
        <v/>
      </c>
      <c r="AA36" s="97" t="str">
        <f aca="false">IF(AA34="","",VLOOKUP(AA34,'シフト記号表（勤務時間帯） (6)'!$C$6:$S$35,17,FALSE()))</f>
        <v/>
      </c>
      <c r="AB36" s="97" t="str">
        <f aca="false">IF(AB34="","",VLOOKUP(AB34,'シフト記号表（勤務時間帯） (6)'!$C$6:$S$35,17,FALSE()))</f>
        <v/>
      </c>
      <c r="AC36" s="97" t="str">
        <f aca="false">IF(AC34="","",VLOOKUP(AC34,'シフト記号表（勤務時間帯） (6)'!$C$6:$S$35,17,FALSE()))</f>
        <v/>
      </c>
      <c r="AD36" s="97" t="str">
        <f aca="false">IF(AD34="","",VLOOKUP(AD34,'シフト記号表（勤務時間帯） (6)'!$C$6:$S$35,17,FALSE()))</f>
        <v/>
      </c>
      <c r="AE36" s="97" t="str">
        <f aca="false">IF(AE34="","",VLOOKUP(AE34,'シフト記号表（勤務時間帯） (6)'!$C$6:$S$35,17,FALSE()))</f>
        <v/>
      </c>
      <c r="AF36" s="98" t="str">
        <f aca="false">IF(AF34="","",VLOOKUP(AF34,'シフト記号表（勤務時間帯） (6)'!$C$6:$S$35,17,FALSE()))</f>
        <v/>
      </c>
      <c r="AG36" s="96" t="str">
        <f aca="false">IF(AG34="","",VLOOKUP(AG34,'シフト記号表（勤務時間帯） (6)'!$C$6:$S$35,17,FALSE()))</f>
        <v/>
      </c>
      <c r="AH36" s="97" t="str">
        <f aca="false">IF(AH34="","",VLOOKUP(AH34,'シフト記号表（勤務時間帯） (6)'!$C$6:$S$35,17,FALSE()))</f>
        <v/>
      </c>
      <c r="AI36" s="97" t="str">
        <f aca="false">IF(AI34="","",VLOOKUP(AI34,'シフト記号表（勤務時間帯） (6)'!$C$6:$S$35,17,FALSE()))</f>
        <v/>
      </c>
      <c r="AJ36" s="97" t="str">
        <f aca="false">IF(AJ34="","",VLOOKUP(AJ34,'シフト記号表（勤務時間帯） (6)'!$C$6:$S$35,17,FALSE()))</f>
        <v/>
      </c>
      <c r="AK36" s="97" t="str">
        <f aca="false">IF(AK34="","",VLOOKUP(AK34,'シフト記号表（勤務時間帯） (6)'!$C$6:$S$35,17,FALSE()))</f>
        <v/>
      </c>
      <c r="AL36" s="97" t="str">
        <f aca="false">IF(AL34="","",VLOOKUP(AL34,'シフト記号表（勤務時間帯） (6)'!$C$6:$S$35,17,FALSE()))</f>
        <v/>
      </c>
      <c r="AM36" s="98" t="str">
        <f aca="false">IF(AM34="","",VLOOKUP(AM34,'シフト記号表（勤務時間帯） (6)'!$C$6:$S$35,17,FALSE()))</f>
        <v/>
      </c>
      <c r="AN36" s="96" t="str">
        <f aca="false">IF(AN34="","",VLOOKUP(AN34,'シフト記号表（勤務時間帯） (6)'!$C$6:$S$35,17,FALSE()))</f>
        <v/>
      </c>
      <c r="AO36" s="97" t="str">
        <f aca="false">IF(AO34="","",VLOOKUP(AO34,'シフト記号表（勤務時間帯） (6)'!$C$6:$S$35,17,FALSE()))</f>
        <v/>
      </c>
      <c r="AP36" s="97" t="str">
        <f aca="false">IF(AP34="","",VLOOKUP(AP34,'シフト記号表（勤務時間帯） (6)'!$C$6:$S$35,17,FALSE()))</f>
        <v/>
      </c>
      <c r="AQ36" s="97" t="str">
        <f aca="false">IF(AQ34="","",VLOOKUP(AQ34,'シフト記号表（勤務時間帯） (6)'!$C$6:$S$35,17,FALSE()))</f>
        <v/>
      </c>
      <c r="AR36" s="97" t="str">
        <f aca="false">IF(AR34="","",VLOOKUP(AR34,'シフト記号表（勤務時間帯） (6)'!$C$6:$S$35,17,FALSE()))</f>
        <v/>
      </c>
      <c r="AS36" s="97" t="str">
        <f aca="false">IF(AS34="","",VLOOKUP(AS34,'シフト記号表（勤務時間帯） (6)'!$C$6:$S$35,17,FALSE()))</f>
        <v/>
      </c>
      <c r="AT36" s="98" t="str">
        <f aca="false">IF(AT34="","",VLOOKUP(AT34,'シフト記号表（勤務時間帯） (6)'!$C$6:$S$35,17,FALSE()))</f>
        <v/>
      </c>
      <c r="AU36" s="96" t="str">
        <f aca="false">IF(AU34="","",VLOOKUP(AU34,'シフト記号表（勤務時間帯） (6)'!$C$6:$S$35,17,FALSE()))</f>
        <v/>
      </c>
      <c r="AV36" s="97" t="str">
        <f aca="false">IF(AV34="","",VLOOKUP(AV34,'シフト記号表（勤務時間帯） (6)'!$C$6:$S$35,17,FALSE()))</f>
        <v/>
      </c>
      <c r="AW36" s="97" t="str">
        <f aca="false">IF(AW34="","",VLOOKUP(AW34,'シフト記号表（勤務時間帯） (6)'!$C$6:$S$35,17,FALSE()))</f>
        <v/>
      </c>
      <c r="AX36" s="240" t="n">
        <f aca="false">IF($BB$3="４週",SUM(S36:AT36),IF($BB$3="暦月",SUM(S36:AW36),""))</f>
        <v>0</v>
      </c>
      <c r="AY36" s="240"/>
      <c r="AZ36" s="241" t="n">
        <f aca="false">IF($BB$3="４週",AX36/4,IF($BB$3="暦月",療養通所!AX36/(療養通所!$BB$8/7),""))</f>
        <v>0</v>
      </c>
      <c r="BA36" s="241"/>
      <c r="BB36" s="249"/>
      <c r="BC36" s="249"/>
      <c r="BD36" s="249"/>
      <c r="BE36" s="249"/>
      <c r="BF36" s="249"/>
    </row>
    <row r="37" customFormat="false" ht="20.25" hidden="false" customHeight="true" outlineLevel="0" collapsed="false">
      <c r="B37" s="242" t="n">
        <f aca="false">B34+1</f>
        <v>6</v>
      </c>
      <c r="C37" s="250"/>
      <c r="D37" s="250"/>
      <c r="E37" s="250"/>
      <c r="F37" s="104"/>
      <c r="G37" s="244"/>
      <c r="H37" s="511"/>
      <c r="I37" s="511"/>
      <c r="J37" s="511"/>
      <c r="K37" s="511"/>
      <c r="L37" s="245"/>
      <c r="M37" s="245"/>
      <c r="N37" s="245"/>
      <c r="O37" s="245"/>
      <c r="P37" s="246" t="s">
        <v>34</v>
      </c>
      <c r="Q37" s="246"/>
      <c r="R37" s="246"/>
      <c r="S37" s="110"/>
      <c r="T37" s="111"/>
      <c r="U37" s="111"/>
      <c r="V37" s="111"/>
      <c r="W37" s="111"/>
      <c r="X37" s="111"/>
      <c r="Y37" s="112"/>
      <c r="Z37" s="110"/>
      <c r="AA37" s="111"/>
      <c r="AB37" s="111"/>
      <c r="AC37" s="111"/>
      <c r="AD37" s="111"/>
      <c r="AE37" s="111"/>
      <c r="AF37" s="112"/>
      <c r="AG37" s="110"/>
      <c r="AH37" s="111"/>
      <c r="AI37" s="111"/>
      <c r="AJ37" s="111"/>
      <c r="AK37" s="111"/>
      <c r="AL37" s="111"/>
      <c r="AM37" s="112"/>
      <c r="AN37" s="110"/>
      <c r="AO37" s="111"/>
      <c r="AP37" s="111"/>
      <c r="AQ37" s="111"/>
      <c r="AR37" s="111"/>
      <c r="AS37" s="111"/>
      <c r="AT37" s="112"/>
      <c r="AU37" s="110"/>
      <c r="AV37" s="111"/>
      <c r="AW37" s="111"/>
      <c r="AX37" s="247"/>
      <c r="AY37" s="247"/>
      <c r="AZ37" s="248"/>
      <c r="BA37" s="248"/>
      <c r="BB37" s="249"/>
      <c r="BC37" s="249"/>
      <c r="BD37" s="249"/>
      <c r="BE37" s="249"/>
      <c r="BF37" s="249"/>
    </row>
    <row r="38" customFormat="false" ht="20.25" hidden="false" customHeight="true" outlineLevel="0" collapsed="false">
      <c r="B38" s="242"/>
      <c r="C38" s="250"/>
      <c r="D38" s="250"/>
      <c r="E38" s="250"/>
      <c r="F38" s="231"/>
      <c r="G38" s="244"/>
      <c r="H38" s="511"/>
      <c r="I38" s="511"/>
      <c r="J38" s="511"/>
      <c r="K38" s="511"/>
      <c r="L38" s="245"/>
      <c r="M38" s="245"/>
      <c r="N38" s="245"/>
      <c r="O38" s="245"/>
      <c r="P38" s="232" t="s">
        <v>35</v>
      </c>
      <c r="Q38" s="232"/>
      <c r="R38" s="232"/>
      <c r="S38" s="233" t="str">
        <f aca="false">IF(S37="","",VLOOKUP(S37,'シフト記号表（勤務時間帯） (6)'!$C$6:$K$35,9,FALSE()))</f>
        <v/>
      </c>
      <c r="T38" s="234" t="str">
        <f aca="false">IF(T37="","",VLOOKUP(T37,'シフト記号表（勤務時間帯） (6)'!$C$6:$K$35,9,FALSE()))</f>
        <v/>
      </c>
      <c r="U38" s="234" t="str">
        <f aca="false">IF(U37="","",VLOOKUP(U37,'シフト記号表（勤務時間帯） (6)'!$C$6:$K$35,9,FALSE()))</f>
        <v/>
      </c>
      <c r="V38" s="234" t="str">
        <f aca="false">IF(V37="","",VLOOKUP(V37,'シフト記号表（勤務時間帯） (6)'!$C$6:$K$35,9,FALSE()))</f>
        <v/>
      </c>
      <c r="W38" s="234" t="str">
        <f aca="false">IF(W37="","",VLOOKUP(W37,'シフト記号表（勤務時間帯） (6)'!$C$6:$K$35,9,FALSE()))</f>
        <v/>
      </c>
      <c r="X38" s="234" t="str">
        <f aca="false">IF(X37="","",VLOOKUP(X37,'シフト記号表（勤務時間帯） (6)'!$C$6:$K$35,9,FALSE()))</f>
        <v/>
      </c>
      <c r="Y38" s="235" t="str">
        <f aca="false">IF(Y37="","",VLOOKUP(Y37,'シフト記号表（勤務時間帯） (6)'!$C$6:$K$35,9,FALSE()))</f>
        <v/>
      </c>
      <c r="Z38" s="233" t="str">
        <f aca="false">IF(Z37="","",VLOOKUP(Z37,'シフト記号表（勤務時間帯） (6)'!$C$6:$K$35,9,FALSE()))</f>
        <v/>
      </c>
      <c r="AA38" s="234" t="str">
        <f aca="false">IF(AA37="","",VLOOKUP(AA37,'シフト記号表（勤務時間帯） (6)'!$C$6:$K$35,9,FALSE()))</f>
        <v/>
      </c>
      <c r="AB38" s="234" t="str">
        <f aca="false">IF(AB37="","",VLOOKUP(AB37,'シフト記号表（勤務時間帯） (6)'!$C$6:$K$35,9,FALSE()))</f>
        <v/>
      </c>
      <c r="AC38" s="234" t="str">
        <f aca="false">IF(AC37="","",VLOOKUP(AC37,'シフト記号表（勤務時間帯） (6)'!$C$6:$K$35,9,FALSE()))</f>
        <v/>
      </c>
      <c r="AD38" s="234" t="str">
        <f aca="false">IF(AD37="","",VLOOKUP(AD37,'シフト記号表（勤務時間帯） (6)'!$C$6:$K$35,9,FALSE()))</f>
        <v/>
      </c>
      <c r="AE38" s="234" t="str">
        <f aca="false">IF(AE37="","",VLOOKUP(AE37,'シフト記号表（勤務時間帯） (6)'!$C$6:$K$35,9,FALSE()))</f>
        <v/>
      </c>
      <c r="AF38" s="235" t="str">
        <f aca="false">IF(AF37="","",VLOOKUP(AF37,'シフト記号表（勤務時間帯） (6)'!$C$6:$K$35,9,FALSE()))</f>
        <v/>
      </c>
      <c r="AG38" s="233" t="str">
        <f aca="false">IF(AG37="","",VLOOKUP(AG37,'シフト記号表（勤務時間帯） (6)'!$C$6:$K$35,9,FALSE()))</f>
        <v/>
      </c>
      <c r="AH38" s="234" t="str">
        <f aca="false">IF(AH37="","",VLOOKUP(AH37,'シフト記号表（勤務時間帯） (6)'!$C$6:$K$35,9,FALSE()))</f>
        <v/>
      </c>
      <c r="AI38" s="234" t="str">
        <f aca="false">IF(AI37="","",VLOOKUP(AI37,'シフト記号表（勤務時間帯） (6)'!$C$6:$K$35,9,FALSE()))</f>
        <v/>
      </c>
      <c r="AJ38" s="234" t="str">
        <f aca="false">IF(AJ37="","",VLOOKUP(AJ37,'シフト記号表（勤務時間帯） (6)'!$C$6:$K$35,9,FALSE()))</f>
        <v/>
      </c>
      <c r="AK38" s="234" t="str">
        <f aca="false">IF(AK37="","",VLOOKUP(AK37,'シフト記号表（勤務時間帯） (6)'!$C$6:$K$35,9,FALSE()))</f>
        <v/>
      </c>
      <c r="AL38" s="234" t="str">
        <f aca="false">IF(AL37="","",VLOOKUP(AL37,'シフト記号表（勤務時間帯） (6)'!$C$6:$K$35,9,FALSE()))</f>
        <v/>
      </c>
      <c r="AM38" s="235" t="str">
        <f aca="false">IF(AM37="","",VLOOKUP(AM37,'シフト記号表（勤務時間帯） (6)'!$C$6:$K$35,9,FALSE()))</f>
        <v/>
      </c>
      <c r="AN38" s="233" t="str">
        <f aca="false">IF(AN37="","",VLOOKUP(AN37,'シフト記号表（勤務時間帯） (6)'!$C$6:$K$35,9,FALSE()))</f>
        <v/>
      </c>
      <c r="AO38" s="234" t="str">
        <f aca="false">IF(AO37="","",VLOOKUP(AO37,'シフト記号表（勤務時間帯） (6)'!$C$6:$K$35,9,FALSE()))</f>
        <v/>
      </c>
      <c r="AP38" s="234" t="str">
        <f aca="false">IF(AP37="","",VLOOKUP(AP37,'シフト記号表（勤務時間帯） (6)'!$C$6:$K$35,9,FALSE()))</f>
        <v/>
      </c>
      <c r="AQ38" s="234" t="str">
        <f aca="false">IF(AQ37="","",VLOOKUP(AQ37,'シフト記号表（勤務時間帯） (6)'!$C$6:$K$35,9,FALSE()))</f>
        <v/>
      </c>
      <c r="AR38" s="234" t="str">
        <f aca="false">IF(AR37="","",VLOOKUP(AR37,'シフト記号表（勤務時間帯） (6)'!$C$6:$K$35,9,FALSE()))</f>
        <v/>
      </c>
      <c r="AS38" s="234" t="str">
        <f aca="false">IF(AS37="","",VLOOKUP(AS37,'シフト記号表（勤務時間帯） (6)'!$C$6:$K$35,9,FALSE()))</f>
        <v/>
      </c>
      <c r="AT38" s="235" t="str">
        <f aca="false">IF(AT37="","",VLOOKUP(AT37,'シフト記号表（勤務時間帯） (6)'!$C$6:$K$35,9,FALSE()))</f>
        <v/>
      </c>
      <c r="AU38" s="233" t="str">
        <f aca="false">IF(AU37="","",VLOOKUP(AU37,'シフト記号表（勤務時間帯） (6)'!$C$6:$K$35,9,FALSE()))</f>
        <v/>
      </c>
      <c r="AV38" s="234" t="str">
        <f aca="false">IF(AV37="","",VLOOKUP(AV37,'シフト記号表（勤務時間帯） (6)'!$C$6:$K$35,9,FALSE()))</f>
        <v/>
      </c>
      <c r="AW38" s="234" t="str">
        <f aca="false">IF(AW37="","",VLOOKUP(AW37,'シフト記号表（勤務時間帯） (6)'!$C$6:$K$35,9,FALSE()))</f>
        <v/>
      </c>
      <c r="AX38" s="236" t="n">
        <f aca="false">IF($BB$3="４週",SUM(S38:AT38),IF($BB$3="暦月",SUM(S38:AW38),""))</f>
        <v>0</v>
      </c>
      <c r="AY38" s="236"/>
      <c r="AZ38" s="237" t="n">
        <f aca="false">IF($BB$3="４週",AX38/4,IF($BB$3="暦月",療養通所!AX38/(療養通所!$BB$8/7),""))</f>
        <v>0</v>
      </c>
      <c r="BA38" s="237"/>
      <c r="BB38" s="249"/>
      <c r="BC38" s="249"/>
      <c r="BD38" s="249"/>
      <c r="BE38" s="249"/>
      <c r="BF38" s="249"/>
    </row>
    <row r="39" customFormat="false" ht="20.25" hidden="false" customHeight="true" outlineLevel="0" collapsed="false">
      <c r="B39" s="242"/>
      <c r="C39" s="250"/>
      <c r="D39" s="250"/>
      <c r="E39" s="250"/>
      <c r="F39" s="231" t="n">
        <f aca="false">C37</f>
        <v>0</v>
      </c>
      <c r="G39" s="244"/>
      <c r="H39" s="511"/>
      <c r="I39" s="511"/>
      <c r="J39" s="511"/>
      <c r="K39" s="511"/>
      <c r="L39" s="245"/>
      <c r="M39" s="245"/>
      <c r="N39" s="245"/>
      <c r="O39" s="245"/>
      <c r="P39" s="239" t="s">
        <v>151</v>
      </c>
      <c r="Q39" s="239"/>
      <c r="R39" s="239"/>
      <c r="S39" s="96" t="str">
        <f aca="false">IF(S37="","",VLOOKUP(S37,'シフト記号表（勤務時間帯） (6)'!$C$6:$S$35,17,FALSE()))</f>
        <v/>
      </c>
      <c r="T39" s="97" t="str">
        <f aca="false">IF(T37="","",VLOOKUP(T37,'シフト記号表（勤務時間帯） (6)'!$C$6:$S$35,17,FALSE()))</f>
        <v/>
      </c>
      <c r="U39" s="97" t="str">
        <f aca="false">IF(U37="","",VLOOKUP(U37,'シフト記号表（勤務時間帯） (6)'!$C$6:$S$35,17,FALSE()))</f>
        <v/>
      </c>
      <c r="V39" s="97" t="str">
        <f aca="false">IF(V37="","",VLOOKUP(V37,'シフト記号表（勤務時間帯） (6)'!$C$6:$S$35,17,FALSE()))</f>
        <v/>
      </c>
      <c r="W39" s="97" t="str">
        <f aca="false">IF(W37="","",VLOOKUP(W37,'シフト記号表（勤務時間帯） (6)'!$C$6:$S$35,17,FALSE()))</f>
        <v/>
      </c>
      <c r="X39" s="97" t="str">
        <f aca="false">IF(X37="","",VLOOKUP(X37,'シフト記号表（勤務時間帯） (6)'!$C$6:$S$35,17,FALSE()))</f>
        <v/>
      </c>
      <c r="Y39" s="98" t="str">
        <f aca="false">IF(Y37="","",VLOOKUP(Y37,'シフト記号表（勤務時間帯） (6)'!$C$6:$S$35,17,FALSE()))</f>
        <v/>
      </c>
      <c r="Z39" s="96" t="str">
        <f aca="false">IF(Z37="","",VLOOKUP(Z37,'シフト記号表（勤務時間帯） (6)'!$C$6:$S$35,17,FALSE()))</f>
        <v/>
      </c>
      <c r="AA39" s="97" t="str">
        <f aca="false">IF(AA37="","",VLOOKUP(AA37,'シフト記号表（勤務時間帯） (6)'!$C$6:$S$35,17,FALSE()))</f>
        <v/>
      </c>
      <c r="AB39" s="97" t="str">
        <f aca="false">IF(AB37="","",VLOOKUP(AB37,'シフト記号表（勤務時間帯） (6)'!$C$6:$S$35,17,FALSE()))</f>
        <v/>
      </c>
      <c r="AC39" s="97" t="str">
        <f aca="false">IF(AC37="","",VLOOKUP(AC37,'シフト記号表（勤務時間帯） (6)'!$C$6:$S$35,17,FALSE()))</f>
        <v/>
      </c>
      <c r="AD39" s="97" t="str">
        <f aca="false">IF(AD37="","",VLOOKUP(AD37,'シフト記号表（勤務時間帯） (6)'!$C$6:$S$35,17,FALSE()))</f>
        <v/>
      </c>
      <c r="AE39" s="97" t="str">
        <f aca="false">IF(AE37="","",VLOOKUP(AE37,'シフト記号表（勤務時間帯） (6)'!$C$6:$S$35,17,FALSE()))</f>
        <v/>
      </c>
      <c r="AF39" s="98" t="str">
        <f aca="false">IF(AF37="","",VLOOKUP(AF37,'シフト記号表（勤務時間帯） (6)'!$C$6:$S$35,17,FALSE()))</f>
        <v/>
      </c>
      <c r="AG39" s="96" t="str">
        <f aca="false">IF(AG37="","",VLOOKUP(AG37,'シフト記号表（勤務時間帯） (6)'!$C$6:$S$35,17,FALSE()))</f>
        <v/>
      </c>
      <c r="AH39" s="97" t="str">
        <f aca="false">IF(AH37="","",VLOOKUP(AH37,'シフト記号表（勤務時間帯） (6)'!$C$6:$S$35,17,FALSE()))</f>
        <v/>
      </c>
      <c r="AI39" s="97" t="str">
        <f aca="false">IF(AI37="","",VLOOKUP(AI37,'シフト記号表（勤務時間帯） (6)'!$C$6:$S$35,17,FALSE()))</f>
        <v/>
      </c>
      <c r="AJ39" s="97" t="str">
        <f aca="false">IF(AJ37="","",VLOOKUP(AJ37,'シフト記号表（勤務時間帯） (6)'!$C$6:$S$35,17,FALSE()))</f>
        <v/>
      </c>
      <c r="AK39" s="97" t="str">
        <f aca="false">IF(AK37="","",VLOOKUP(AK37,'シフト記号表（勤務時間帯） (6)'!$C$6:$S$35,17,FALSE()))</f>
        <v/>
      </c>
      <c r="AL39" s="97" t="str">
        <f aca="false">IF(AL37="","",VLOOKUP(AL37,'シフト記号表（勤務時間帯） (6)'!$C$6:$S$35,17,FALSE()))</f>
        <v/>
      </c>
      <c r="AM39" s="98" t="str">
        <f aca="false">IF(AM37="","",VLOOKUP(AM37,'シフト記号表（勤務時間帯） (6)'!$C$6:$S$35,17,FALSE()))</f>
        <v/>
      </c>
      <c r="AN39" s="96" t="str">
        <f aca="false">IF(AN37="","",VLOOKUP(AN37,'シフト記号表（勤務時間帯） (6)'!$C$6:$S$35,17,FALSE()))</f>
        <v/>
      </c>
      <c r="AO39" s="97" t="str">
        <f aca="false">IF(AO37="","",VLOOKUP(AO37,'シフト記号表（勤務時間帯） (6)'!$C$6:$S$35,17,FALSE()))</f>
        <v/>
      </c>
      <c r="AP39" s="97" t="str">
        <f aca="false">IF(AP37="","",VLOOKUP(AP37,'シフト記号表（勤務時間帯） (6)'!$C$6:$S$35,17,FALSE()))</f>
        <v/>
      </c>
      <c r="AQ39" s="97" t="str">
        <f aca="false">IF(AQ37="","",VLOOKUP(AQ37,'シフト記号表（勤務時間帯） (6)'!$C$6:$S$35,17,FALSE()))</f>
        <v/>
      </c>
      <c r="AR39" s="97" t="str">
        <f aca="false">IF(AR37="","",VLOOKUP(AR37,'シフト記号表（勤務時間帯） (6)'!$C$6:$S$35,17,FALSE()))</f>
        <v/>
      </c>
      <c r="AS39" s="97" t="str">
        <f aca="false">IF(AS37="","",VLOOKUP(AS37,'シフト記号表（勤務時間帯） (6)'!$C$6:$S$35,17,FALSE()))</f>
        <v/>
      </c>
      <c r="AT39" s="98" t="str">
        <f aca="false">IF(AT37="","",VLOOKUP(AT37,'シフト記号表（勤務時間帯） (6)'!$C$6:$S$35,17,FALSE()))</f>
        <v/>
      </c>
      <c r="AU39" s="96" t="str">
        <f aca="false">IF(AU37="","",VLOOKUP(AU37,'シフト記号表（勤務時間帯） (6)'!$C$6:$S$35,17,FALSE()))</f>
        <v/>
      </c>
      <c r="AV39" s="97" t="str">
        <f aca="false">IF(AV37="","",VLOOKUP(AV37,'シフト記号表（勤務時間帯） (6)'!$C$6:$S$35,17,FALSE()))</f>
        <v/>
      </c>
      <c r="AW39" s="97" t="str">
        <f aca="false">IF(AW37="","",VLOOKUP(AW37,'シフト記号表（勤務時間帯） (6)'!$C$6:$S$35,17,FALSE()))</f>
        <v/>
      </c>
      <c r="AX39" s="240" t="n">
        <f aca="false">IF($BB$3="４週",SUM(S39:AT39),IF($BB$3="暦月",SUM(S39:AW39),""))</f>
        <v>0</v>
      </c>
      <c r="AY39" s="240"/>
      <c r="AZ39" s="241" t="n">
        <f aca="false">IF($BB$3="４週",AX39/4,IF($BB$3="暦月",療養通所!AX39/(療養通所!$BB$8/7),""))</f>
        <v>0</v>
      </c>
      <c r="BA39" s="241"/>
      <c r="BB39" s="249"/>
      <c r="BC39" s="249"/>
      <c r="BD39" s="249"/>
      <c r="BE39" s="249"/>
      <c r="BF39" s="249"/>
    </row>
    <row r="40" customFormat="false" ht="20.25" hidden="false" customHeight="true" outlineLevel="0" collapsed="false">
      <c r="B40" s="242" t="n">
        <f aca="false">B37+1</f>
        <v>7</v>
      </c>
      <c r="C40" s="250"/>
      <c r="D40" s="250"/>
      <c r="E40" s="250"/>
      <c r="F40" s="104"/>
      <c r="G40" s="244"/>
      <c r="H40" s="511"/>
      <c r="I40" s="511"/>
      <c r="J40" s="511"/>
      <c r="K40" s="511"/>
      <c r="L40" s="245"/>
      <c r="M40" s="245"/>
      <c r="N40" s="245"/>
      <c r="O40" s="245"/>
      <c r="P40" s="246" t="s">
        <v>34</v>
      </c>
      <c r="Q40" s="246"/>
      <c r="R40" s="246"/>
      <c r="S40" s="110"/>
      <c r="T40" s="111"/>
      <c r="U40" s="111"/>
      <c r="V40" s="111"/>
      <c r="W40" s="111"/>
      <c r="X40" s="111"/>
      <c r="Y40" s="112"/>
      <c r="Z40" s="110"/>
      <c r="AA40" s="111"/>
      <c r="AB40" s="111"/>
      <c r="AC40" s="111"/>
      <c r="AD40" s="111"/>
      <c r="AE40" s="111"/>
      <c r="AF40" s="112"/>
      <c r="AG40" s="110"/>
      <c r="AH40" s="111"/>
      <c r="AI40" s="111"/>
      <c r="AJ40" s="111"/>
      <c r="AK40" s="111"/>
      <c r="AL40" s="111"/>
      <c r="AM40" s="112"/>
      <c r="AN40" s="110"/>
      <c r="AO40" s="111"/>
      <c r="AP40" s="111"/>
      <c r="AQ40" s="111"/>
      <c r="AR40" s="111"/>
      <c r="AS40" s="111"/>
      <c r="AT40" s="112"/>
      <c r="AU40" s="110"/>
      <c r="AV40" s="111"/>
      <c r="AW40" s="111"/>
      <c r="AX40" s="247"/>
      <c r="AY40" s="247"/>
      <c r="AZ40" s="248"/>
      <c r="BA40" s="248"/>
      <c r="BB40" s="249"/>
      <c r="BC40" s="249"/>
      <c r="BD40" s="249"/>
      <c r="BE40" s="249"/>
      <c r="BF40" s="249"/>
    </row>
    <row r="41" customFormat="false" ht="20.25" hidden="false" customHeight="true" outlineLevel="0" collapsed="false">
      <c r="B41" s="242"/>
      <c r="C41" s="250"/>
      <c r="D41" s="250"/>
      <c r="E41" s="250"/>
      <c r="F41" s="231"/>
      <c r="G41" s="244"/>
      <c r="H41" s="511"/>
      <c r="I41" s="511"/>
      <c r="J41" s="511"/>
      <c r="K41" s="511"/>
      <c r="L41" s="245"/>
      <c r="M41" s="245"/>
      <c r="N41" s="245"/>
      <c r="O41" s="245"/>
      <c r="P41" s="232" t="s">
        <v>35</v>
      </c>
      <c r="Q41" s="232"/>
      <c r="R41" s="232"/>
      <c r="S41" s="233" t="str">
        <f aca="false">IF(S40="","",VLOOKUP(S40,'シフト記号表（勤務時間帯） (6)'!$C$6:$K$35,9,FALSE()))</f>
        <v/>
      </c>
      <c r="T41" s="234" t="str">
        <f aca="false">IF(T40="","",VLOOKUP(T40,'シフト記号表（勤務時間帯） (6)'!$C$6:$K$35,9,FALSE()))</f>
        <v/>
      </c>
      <c r="U41" s="234" t="str">
        <f aca="false">IF(U40="","",VLOOKUP(U40,'シフト記号表（勤務時間帯） (6)'!$C$6:$K$35,9,FALSE()))</f>
        <v/>
      </c>
      <c r="V41" s="234" t="str">
        <f aca="false">IF(V40="","",VLOOKUP(V40,'シフト記号表（勤務時間帯） (6)'!$C$6:$K$35,9,FALSE()))</f>
        <v/>
      </c>
      <c r="W41" s="234" t="str">
        <f aca="false">IF(W40="","",VLOOKUP(W40,'シフト記号表（勤務時間帯） (6)'!$C$6:$K$35,9,FALSE()))</f>
        <v/>
      </c>
      <c r="X41" s="234" t="str">
        <f aca="false">IF(X40="","",VLOOKUP(X40,'シフト記号表（勤務時間帯） (6)'!$C$6:$K$35,9,FALSE()))</f>
        <v/>
      </c>
      <c r="Y41" s="235" t="str">
        <f aca="false">IF(Y40="","",VLOOKUP(Y40,'シフト記号表（勤務時間帯） (6)'!$C$6:$K$35,9,FALSE()))</f>
        <v/>
      </c>
      <c r="Z41" s="233" t="str">
        <f aca="false">IF(Z40="","",VLOOKUP(Z40,'シフト記号表（勤務時間帯） (6)'!$C$6:$K$35,9,FALSE()))</f>
        <v/>
      </c>
      <c r="AA41" s="234" t="str">
        <f aca="false">IF(AA40="","",VLOOKUP(AA40,'シフト記号表（勤務時間帯） (6)'!$C$6:$K$35,9,FALSE()))</f>
        <v/>
      </c>
      <c r="AB41" s="234" t="str">
        <f aca="false">IF(AB40="","",VLOOKUP(AB40,'シフト記号表（勤務時間帯） (6)'!$C$6:$K$35,9,FALSE()))</f>
        <v/>
      </c>
      <c r="AC41" s="234" t="str">
        <f aca="false">IF(AC40="","",VLOOKUP(AC40,'シフト記号表（勤務時間帯） (6)'!$C$6:$K$35,9,FALSE()))</f>
        <v/>
      </c>
      <c r="AD41" s="234" t="str">
        <f aca="false">IF(AD40="","",VLOOKUP(AD40,'シフト記号表（勤務時間帯） (6)'!$C$6:$K$35,9,FALSE()))</f>
        <v/>
      </c>
      <c r="AE41" s="234" t="str">
        <f aca="false">IF(AE40="","",VLOOKUP(AE40,'シフト記号表（勤務時間帯） (6)'!$C$6:$K$35,9,FALSE()))</f>
        <v/>
      </c>
      <c r="AF41" s="235" t="str">
        <f aca="false">IF(AF40="","",VLOOKUP(AF40,'シフト記号表（勤務時間帯） (6)'!$C$6:$K$35,9,FALSE()))</f>
        <v/>
      </c>
      <c r="AG41" s="233" t="str">
        <f aca="false">IF(AG40="","",VLOOKUP(AG40,'シフト記号表（勤務時間帯） (6)'!$C$6:$K$35,9,FALSE()))</f>
        <v/>
      </c>
      <c r="AH41" s="234" t="str">
        <f aca="false">IF(AH40="","",VLOOKUP(AH40,'シフト記号表（勤務時間帯） (6)'!$C$6:$K$35,9,FALSE()))</f>
        <v/>
      </c>
      <c r="AI41" s="234" t="str">
        <f aca="false">IF(AI40="","",VLOOKUP(AI40,'シフト記号表（勤務時間帯） (6)'!$C$6:$K$35,9,FALSE()))</f>
        <v/>
      </c>
      <c r="AJ41" s="234" t="str">
        <f aca="false">IF(AJ40="","",VLOOKUP(AJ40,'シフト記号表（勤務時間帯） (6)'!$C$6:$K$35,9,FALSE()))</f>
        <v/>
      </c>
      <c r="AK41" s="234" t="str">
        <f aca="false">IF(AK40="","",VLOOKUP(AK40,'シフト記号表（勤務時間帯） (6)'!$C$6:$K$35,9,FALSE()))</f>
        <v/>
      </c>
      <c r="AL41" s="234" t="str">
        <f aca="false">IF(AL40="","",VLOOKUP(AL40,'シフト記号表（勤務時間帯） (6)'!$C$6:$K$35,9,FALSE()))</f>
        <v/>
      </c>
      <c r="AM41" s="235" t="str">
        <f aca="false">IF(AM40="","",VLOOKUP(AM40,'シフト記号表（勤務時間帯） (6)'!$C$6:$K$35,9,FALSE()))</f>
        <v/>
      </c>
      <c r="AN41" s="233" t="str">
        <f aca="false">IF(AN40="","",VLOOKUP(AN40,'シフト記号表（勤務時間帯） (6)'!$C$6:$K$35,9,FALSE()))</f>
        <v/>
      </c>
      <c r="AO41" s="234" t="str">
        <f aca="false">IF(AO40="","",VLOOKUP(AO40,'シフト記号表（勤務時間帯） (6)'!$C$6:$K$35,9,FALSE()))</f>
        <v/>
      </c>
      <c r="AP41" s="234" t="str">
        <f aca="false">IF(AP40="","",VLOOKUP(AP40,'シフト記号表（勤務時間帯） (6)'!$C$6:$K$35,9,FALSE()))</f>
        <v/>
      </c>
      <c r="AQ41" s="234" t="str">
        <f aca="false">IF(AQ40="","",VLOOKUP(AQ40,'シフト記号表（勤務時間帯） (6)'!$C$6:$K$35,9,FALSE()))</f>
        <v/>
      </c>
      <c r="AR41" s="234" t="str">
        <f aca="false">IF(AR40="","",VLOOKUP(AR40,'シフト記号表（勤務時間帯） (6)'!$C$6:$K$35,9,FALSE()))</f>
        <v/>
      </c>
      <c r="AS41" s="234" t="str">
        <f aca="false">IF(AS40="","",VLOOKUP(AS40,'シフト記号表（勤務時間帯） (6)'!$C$6:$K$35,9,FALSE()))</f>
        <v/>
      </c>
      <c r="AT41" s="235" t="str">
        <f aca="false">IF(AT40="","",VLOOKUP(AT40,'シフト記号表（勤務時間帯） (6)'!$C$6:$K$35,9,FALSE()))</f>
        <v/>
      </c>
      <c r="AU41" s="233" t="str">
        <f aca="false">IF(AU40="","",VLOOKUP(AU40,'シフト記号表（勤務時間帯） (6)'!$C$6:$K$35,9,FALSE()))</f>
        <v/>
      </c>
      <c r="AV41" s="234" t="str">
        <f aca="false">IF(AV40="","",VLOOKUP(AV40,'シフト記号表（勤務時間帯） (6)'!$C$6:$K$35,9,FALSE()))</f>
        <v/>
      </c>
      <c r="AW41" s="234" t="str">
        <f aca="false">IF(AW40="","",VLOOKUP(AW40,'シフト記号表（勤務時間帯） (6)'!$C$6:$K$35,9,FALSE()))</f>
        <v/>
      </c>
      <c r="AX41" s="236" t="n">
        <f aca="false">IF($BB$3="４週",SUM(S41:AT41),IF($BB$3="暦月",SUM(S41:AW41),""))</f>
        <v>0</v>
      </c>
      <c r="AY41" s="236"/>
      <c r="AZ41" s="237" t="n">
        <f aca="false">IF($BB$3="４週",AX41/4,IF($BB$3="暦月",療養通所!AX41/(療養通所!$BB$8/7),""))</f>
        <v>0</v>
      </c>
      <c r="BA41" s="237"/>
      <c r="BB41" s="249"/>
      <c r="BC41" s="249"/>
      <c r="BD41" s="249"/>
      <c r="BE41" s="249"/>
      <c r="BF41" s="249"/>
    </row>
    <row r="42" customFormat="false" ht="20.25" hidden="false" customHeight="true" outlineLevel="0" collapsed="false">
      <c r="B42" s="242"/>
      <c r="C42" s="250"/>
      <c r="D42" s="250"/>
      <c r="E42" s="250"/>
      <c r="F42" s="231" t="n">
        <f aca="false">C40</f>
        <v>0</v>
      </c>
      <c r="G42" s="244"/>
      <c r="H42" s="511"/>
      <c r="I42" s="511"/>
      <c r="J42" s="511"/>
      <c r="K42" s="511"/>
      <c r="L42" s="245"/>
      <c r="M42" s="245"/>
      <c r="N42" s="245"/>
      <c r="O42" s="245"/>
      <c r="P42" s="239" t="s">
        <v>151</v>
      </c>
      <c r="Q42" s="239"/>
      <c r="R42" s="239"/>
      <c r="S42" s="96" t="str">
        <f aca="false">IF(S40="","",VLOOKUP(S40,'シフト記号表（勤務時間帯） (6)'!$C$6:$S$35,17,FALSE()))</f>
        <v/>
      </c>
      <c r="T42" s="97" t="str">
        <f aca="false">IF(T40="","",VLOOKUP(T40,'シフト記号表（勤務時間帯） (6)'!$C$6:$S$35,17,FALSE()))</f>
        <v/>
      </c>
      <c r="U42" s="97" t="str">
        <f aca="false">IF(U40="","",VLOOKUP(U40,'シフト記号表（勤務時間帯） (6)'!$C$6:$S$35,17,FALSE()))</f>
        <v/>
      </c>
      <c r="V42" s="97" t="str">
        <f aca="false">IF(V40="","",VLOOKUP(V40,'シフト記号表（勤務時間帯） (6)'!$C$6:$S$35,17,FALSE()))</f>
        <v/>
      </c>
      <c r="W42" s="97" t="str">
        <f aca="false">IF(W40="","",VLOOKUP(W40,'シフト記号表（勤務時間帯） (6)'!$C$6:$S$35,17,FALSE()))</f>
        <v/>
      </c>
      <c r="X42" s="97" t="str">
        <f aca="false">IF(X40="","",VLOOKUP(X40,'シフト記号表（勤務時間帯） (6)'!$C$6:$S$35,17,FALSE()))</f>
        <v/>
      </c>
      <c r="Y42" s="98" t="str">
        <f aca="false">IF(Y40="","",VLOOKUP(Y40,'シフト記号表（勤務時間帯） (6)'!$C$6:$S$35,17,FALSE()))</f>
        <v/>
      </c>
      <c r="Z42" s="96" t="str">
        <f aca="false">IF(Z40="","",VLOOKUP(Z40,'シフト記号表（勤務時間帯） (6)'!$C$6:$S$35,17,FALSE()))</f>
        <v/>
      </c>
      <c r="AA42" s="97" t="str">
        <f aca="false">IF(AA40="","",VLOOKUP(AA40,'シフト記号表（勤務時間帯） (6)'!$C$6:$S$35,17,FALSE()))</f>
        <v/>
      </c>
      <c r="AB42" s="97" t="str">
        <f aca="false">IF(AB40="","",VLOOKUP(AB40,'シフト記号表（勤務時間帯） (6)'!$C$6:$S$35,17,FALSE()))</f>
        <v/>
      </c>
      <c r="AC42" s="97" t="str">
        <f aca="false">IF(AC40="","",VLOOKUP(AC40,'シフト記号表（勤務時間帯） (6)'!$C$6:$S$35,17,FALSE()))</f>
        <v/>
      </c>
      <c r="AD42" s="97" t="str">
        <f aca="false">IF(AD40="","",VLOOKUP(AD40,'シフト記号表（勤務時間帯） (6)'!$C$6:$S$35,17,FALSE()))</f>
        <v/>
      </c>
      <c r="AE42" s="97" t="str">
        <f aca="false">IF(AE40="","",VLOOKUP(AE40,'シフト記号表（勤務時間帯） (6)'!$C$6:$S$35,17,FALSE()))</f>
        <v/>
      </c>
      <c r="AF42" s="98" t="str">
        <f aca="false">IF(AF40="","",VLOOKUP(AF40,'シフト記号表（勤務時間帯） (6)'!$C$6:$S$35,17,FALSE()))</f>
        <v/>
      </c>
      <c r="AG42" s="96" t="str">
        <f aca="false">IF(AG40="","",VLOOKUP(AG40,'シフト記号表（勤務時間帯） (6)'!$C$6:$S$35,17,FALSE()))</f>
        <v/>
      </c>
      <c r="AH42" s="97" t="str">
        <f aca="false">IF(AH40="","",VLOOKUP(AH40,'シフト記号表（勤務時間帯） (6)'!$C$6:$S$35,17,FALSE()))</f>
        <v/>
      </c>
      <c r="AI42" s="97" t="str">
        <f aca="false">IF(AI40="","",VLOOKUP(AI40,'シフト記号表（勤務時間帯） (6)'!$C$6:$S$35,17,FALSE()))</f>
        <v/>
      </c>
      <c r="AJ42" s="97" t="str">
        <f aca="false">IF(AJ40="","",VLOOKUP(AJ40,'シフト記号表（勤務時間帯） (6)'!$C$6:$S$35,17,FALSE()))</f>
        <v/>
      </c>
      <c r="AK42" s="97" t="str">
        <f aca="false">IF(AK40="","",VLOOKUP(AK40,'シフト記号表（勤務時間帯） (6)'!$C$6:$S$35,17,FALSE()))</f>
        <v/>
      </c>
      <c r="AL42" s="97" t="str">
        <f aca="false">IF(AL40="","",VLOOKUP(AL40,'シフト記号表（勤務時間帯） (6)'!$C$6:$S$35,17,FALSE()))</f>
        <v/>
      </c>
      <c r="AM42" s="98" t="str">
        <f aca="false">IF(AM40="","",VLOOKUP(AM40,'シフト記号表（勤務時間帯） (6)'!$C$6:$S$35,17,FALSE()))</f>
        <v/>
      </c>
      <c r="AN42" s="96" t="str">
        <f aca="false">IF(AN40="","",VLOOKUP(AN40,'シフト記号表（勤務時間帯） (6)'!$C$6:$S$35,17,FALSE()))</f>
        <v/>
      </c>
      <c r="AO42" s="97" t="str">
        <f aca="false">IF(AO40="","",VLOOKUP(AO40,'シフト記号表（勤務時間帯） (6)'!$C$6:$S$35,17,FALSE()))</f>
        <v/>
      </c>
      <c r="AP42" s="97" t="str">
        <f aca="false">IF(AP40="","",VLOOKUP(AP40,'シフト記号表（勤務時間帯） (6)'!$C$6:$S$35,17,FALSE()))</f>
        <v/>
      </c>
      <c r="AQ42" s="97" t="str">
        <f aca="false">IF(AQ40="","",VLOOKUP(AQ40,'シフト記号表（勤務時間帯） (6)'!$C$6:$S$35,17,FALSE()))</f>
        <v/>
      </c>
      <c r="AR42" s="97" t="str">
        <f aca="false">IF(AR40="","",VLOOKUP(AR40,'シフト記号表（勤務時間帯） (6)'!$C$6:$S$35,17,FALSE()))</f>
        <v/>
      </c>
      <c r="AS42" s="97" t="str">
        <f aca="false">IF(AS40="","",VLOOKUP(AS40,'シフト記号表（勤務時間帯） (6)'!$C$6:$S$35,17,FALSE()))</f>
        <v/>
      </c>
      <c r="AT42" s="98" t="str">
        <f aca="false">IF(AT40="","",VLOOKUP(AT40,'シフト記号表（勤務時間帯） (6)'!$C$6:$S$35,17,FALSE()))</f>
        <v/>
      </c>
      <c r="AU42" s="96" t="str">
        <f aca="false">IF(AU40="","",VLOOKUP(AU40,'シフト記号表（勤務時間帯） (6)'!$C$6:$S$35,17,FALSE()))</f>
        <v/>
      </c>
      <c r="AV42" s="97" t="str">
        <f aca="false">IF(AV40="","",VLOOKUP(AV40,'シフト記号表（勤務時間帯） (6)'!$C$6:$S$35,17,FALSE()))</f>
        <v/>
      </c>
      <c r="AW42" s="97" t="str">
        <f aca="false">IF(AW40="","",VLOOKUP(AW40,'シフト記号表（勤務時間帯） (6)'!$C$6:$S$35,17,FALSE()))</f>
        <v/>
      </c>
      <c r="AX42" s="240" t="n">
        <f aca="false">IF($BB$3="４週",SUM(S42:AT42),IF($BB$3="暦月",SUM(S42:AW42),""))</f>
        <v>0</v>
      </c>
      <c r="AY42" s="240"/>
      <c r="AZ42" s="241" t="n">
        <f aca="false">IF($BB$3="４週",AX42/4,IF($BB$3="暦月",療養通所!AX42/(療養通所!$BB$8/7),""))</f>
        <v>0</v>
      </c>
      <c r="BA42" s="241"/>
      <c r="BB42" s="249"/>
      <c r="BC42" s="249"/>
      <c r="BD42" s="249"/>
      <c r="BE42" s="249"/>
      <c r="BF42" s="249"/>
    </row>
    <row r="43" customFormat="false" ht="20.25" hidden="false" customHeight="true" outlineLevel="0" collapsed="false">
      <c r="B43" s="242" t="n">
        <f aca="false">B40+1</f>
        <v>8</v>
      </c>
      <c r="C43" s="250"/>
      <c r="D43" s="250"/>
      <c r="E43" s="250"/>
      <c r="F43" s="104"/>
      <c r="G43" s="244"/>
      <c r="H43" s="511"/>
      <c r="I43" s="511"/>
      <c r="J43" s="511"/>
      <c r="K43" s="511"/>
      <c r="L43" s="245"/>
      <c r="M43" s="245"/>
      <c r="N43" s="245"/>
      <c r="O43" s="245"/>
      <c r="P43" s="246" t="s">
        <v>34</v>
      </c>
      <c r="Q43" s="246"/>
      <c r="R43" s="246"/>
      <c r="S43" s="110"/>
      <c r="T43" s="111"/>
      <c r="U43" s="111"/>
      <c r="V43" s="111"/>
      <c r="W43" s="111"/>
      <c r="X43" s="111"/>
      <c r="Y43" s="112"/>
      <c r="Z43" s="110"/>
      <c r="AA43" s="111"/>
      <c r="AB43" s="111"/>
      <c r="AC43" s="111"/>
      <c r="AD43" s="111"/>
      <c r="AE43" s="111"/>
      <c r="AF43" s="112"/>
      <c r="AG43" s="110"/>
      <c r="AH43" s="111"/>
      <c r="AI43" s="111"/>
      <c r="AJ43" s="111"/>
      <c r="AK43" s="111"/>
      <c r="AL43" s="111"/>
      <c r="AM43" s="112"/>
      <c r="AN43" s="110"/>
      <c r="AO43" s="111"/>
      <c r="AP43" s="111"/>
      <c r="AQ43" s="111"/>
      <c r="AR43" s="111"/>
      <c r="AS43" s="111"/>
      <c r="AT43" s="112"/>
      <c r="AU43" s="110"/>
      <c r="AV43" s="111"/>
      <c r="AW43" s="111"/>
      <c r="AX43" s="247"/>
      <c r="AY43" s="247"/>
      <c r="AZ43" s="248"/>
      <c r="BA43" s="248"/>
      <c r="BB43" s="249"/>
      <c r="BC43" s="249"/>
      <c r="BD43" s="249"/>
      <c r="BE43" s="249"/>
      <c r="BF43" s="249"/>
    </row>
    <row r="44" customFormat="false" ht="20.25" hidden="false" customHeight="true" outlineLevel="0" collapsed="false">
      <c r="B44" s="242"/>
      <c r="C44" s="250"/>
      <c r="D44" s="250"/>
      <c r="E44" s="250"/>
      <c r="F44" s="231"/>
      <c r="G44" s="244"/>
      <c r="H44" s="511"/>
      <c r="I44" s="511"/>
      <c r="J44" s="511"/>
      <c r="K44" s="511"/>
      <c r="L44" s="245"/>
      <c r="M44" s="245"/>
      <c r="N44" s="245"/>
      <c r="O44" s="245"/>
      <c r="P44" s="232" t="s">
        <v>35</v>
      </c>
      <c r="Q44" s="232"/>
      <c r="R44" s="232"/>
      <c r="S44" s="233" t="str">
        <f aca="false">IF(S43="","",VLOOKUP(S43,'シフト記号表（勤務時間帯） (6)'!$C$6:$K$35,9,FALSE()))</f>
        <v/>
      </c>
      <c r="T44" s="234" t="str">
        <f aca="false">IF(T43="","",VLOOKUP(T43,'シフト記号表（勤務時間帯） (6)'!$C$6:$K$35,9,FALSE()))</f>
        <v/>
      </c>
      <c r="U44" s="234" t="str">
        <f aca="false">IF(U43="","",VLOOKUP(U43,'シフト記号表（勤務時間帯） (6)'!$C$6:$K$35,9,FALSE()))</f>
        <v/>
      </c>
      <c r="V44" s="234" t="str">
        <f aca="false">IF(V43="","",VLOOKUP(V43,'シフト記号表（勤務時間帯） (6)'!$C$6:$K$35,9,FALSE()))</f>
        <v/>
      </c>
      <c r="W44" s="234" t="str">
        <f aca="false">IF(W43="","",VLOOKUP(W43,'シフト記号表（勤務時間帯） (6)'!$C$6:$K$35,9,FALSE()))</f>
        <v/>
      </c>
      <c r="X44" s="234" t="str">
        <f aca="false">IF(X43="","",VLOOKUP(X43,'シフト記号表（勤務時間帯） (6)'!$C$6:$K$35,9,FALSE()))</f>
        <v/>
      </c>
      <c r="Y44" s="235" t="str">
        <f aca="false">IF(Y43="","",VLOOKUP(Y43,'シフト記号表（勤務時間帯） (6)'!$C$6:$K$35,9,FALSE()))</f>
        <v/>
      </c>
      <c r="Z44" s="233" t="str">
        <f aca="false">IF(Z43="","",VLOOKUP(Z43,'シフト記号表（勤務時間帯） (6)'!$C$6:$K$35,9,FALSE()))</f>
        <v/>
      </c>
      <c r="AA44" s="234" t="str">
        <f aca="false">IF(AA43="","",VLOOKUP(AA43,'シフト記号表（勤務時間帯） (6)'!$C$6:$K$35,9,FALSE()))</f>
        <v/>
      </c>
      <c r="AB44" s="234" t="str">
        <f aca="false">IF(AB43="","",VLOOKUP(AB43,'シフト記号表（勤務時間帯） (6)'!$C$6:$K$35,9,FALSE()))</f>
        <v/>
      </c>
      <c r="AC44" s="234" t="str">
        <f aca="false">IF(AC43="","",VLOOKUP(AC43,'シフト記号表（勤務時間帯） (6)'!$C$6:$K$35,9,FALSE()))</f>
        <v/>
      </c>
      <c r="AD44" s="234" t="str">
        <f aca="false">IF(AD43="","",VLOOKUP(AD43,'シフト記号表（勤務時間帯） (6)'!$C$6:$K$35,9,FALSE()))</f>
        <v/>
      </c>
      <c r="AE44" s="234" t="str">
        <f aca="false">IF(AE43="","",VLOOKUP(AE43,'シフト記号表（勤務時間帯） (6)'!$C$6:$K$35,9,FALSE()))</f>
        <v/>
      </c>
      <c r="AF44" s="235" t="str">
        <f aca="false">IF(AF43="","",VLOOKUP(AF43,'シフト記号表（勤務時間帯） (6)'!$C$6:$K$35,9,FALSE()))</f>
        <v/>
      </c>
      <c r="AG44" s="233" t="str">
        <f aca="false">IF(AG43="","",VLOOKUP(AG43,'シフト記号表（勤務時間帯） (6)'!$C$6:$K$35,9,FALSE()))</f>
        <v/>
      </c>
      <c r="AH44" s="234" t="str">
        <f aca="false">IF(AH43="","",VLOOKUP(AH43,'シフト記号表（勤務時間帯） (6)'!$C$6:$K$35,9,FALSE()))</f>
        <v/>
      </c>
      <c r="AI44" s="234" t="str">
        <f aca="false">IF(AI43="","",VLOOKUP(AI43,'シフト記号表（勤務時間帯） (6)'!$C$6:$K$35,9,FALSE()))</f>
        <v/>
      </c>
      <c r="AJ44" s="234" t="str">
        <f aca="false">IF(AJ43="","",VLOOKUP(AJ43,'シフト記号表（勤務時間帯） (6)'!$C$6:$K$35,9,FALSE()))</f>
        <v/>
      </c>
      <c r="AK44" s="234" t="str">
        <f aca="false">IF(AK43="","",VLOOKUP(AK43,'シフト記号表（勤務時間帯） (6)'!$C$6:$K$35,9,FALSE()))</f>
        <v/>
      </c>
      <c r="AL44" s="234" t="str">
        <f aca="false">IF(AL43="","",VLOOKUP(AL43,'シフト記号表（勤務時間帯） (6)'!$C$6:$K$35,9,FALSE()))</f>
        <v/>
      </c>
      <c r="AM44" s="235" t="str">
        <f aca="false">IF(AM43="","",VLOOKUP(AM43,'シフト記号表（勤務時間帯） (6)'!$C$6:$K$35,9,FALSE()))</f>
        <v/>
      </c>
      <c r="AN44" s="233" t="str">
        <f aca="false">IF(AN43="","",VLOOKUP(AN43,'シフト記号表（勤務時間帯） (6)'!$C$6:$K$35,9,FALSE()))</f>
        <v/>
      </c>
      <c r="AO44" s="234" t="str">
        <f aca="false">IF(AO43="","",VLOOKUP(AO43,'シフト記号表（勤務時間帯） (6)'!$C$6:$K$35,9,FALSE()))</f>
        <v/>
      </c>
      <c r="AP44" s="234" t="str">
        <f aca="false">IF(AP43="","",VLOOKUP(AP43,'シフト記号表（勤務時間帯） (6)'!$C$6:$K$35,9,FALSE()))</f>
        <v/>
      </c>
      <c r="AQ44" s="234" t="str">
        <f aca="false">IF(AQ43="","",VLOOKUP(AQ43,'シフト記号表（勤務時間帯） (6)'!$C$6:$K$35,9,FALSE()))</f>
        <v/>
      </c>
      <c r="AR44" s="234" t="str">
        <f aca="false">IF(AR43="","",VLOOKUP(AR43,'シフト記号表（勤務時間帯） (6)'!$C$6:$K$35,9,FALSE()))</f>
        <v/>
      </c>
      <c r="AS44" s="234" t="str">
        <f aca="false">IF(AS43="","",VLOOKUP(AS43,'シフト記号表（勤務時間帯） (6)'!$C$6:$K$35,9,FALSE()))</f>
        <v/>
      </c>
      <c r="AT44" s="235" t="str">
        <f aca="false">IF(AT43="","",VLOOKUP(AT43,'シフト記号表（勤務時間帯） (6)'!$C$6:$K$35,9,FALSE()))</f>
        <v/>
      </c>
      <c r="AU44" s="233" t="str">
        <f aca="false">IF(AU43="","",VLOOKUP(AU43,'シフト記号表（勤務時間帯） (6)'!$C$6:$K$35,9,FALSE()))</f>
        <v/>
      </c>
      <c r="AV44" s="234" t="str">
        <f aca="false">IF(AV43="","",VLOOKUP(AV43,'シフト記号表（勤務時間帯） (6)'!$C$6:$K$35,9,FALSE()))</f>
        <v/>
      </c>
      <c r="AW44" s="234" t="str">
        <f aca="false">IF(AW43="","",VLOOKUP(AW43,'シフト記号表（勤務時間帯） (6)'!$C$6:$K$35,9,FALSE()))</f>
        <v/>
      </c>
      <c r="AX44" s="236" t="n">
        <f aca="false">IF($BB$3="４週",SUM(S44:AT44),IF($BB$3="暦月",SUM(S44:AW44),""))</f>
        <v>0</v>
      </c>
      <c r="AY44" s="236"/>
      <c r="AZ44" s="237" t="n">
        <f aca="false">IF($BB$3="４週",AX44/4,IF($BB$3="暦月",療養通所!AX44/(療養通所!$BB$8/7),""))</f>
        <v>0</v>
      </c>
      <c r="BA44" s="237"/>
      <c r="BB44" s="249"/>
      <c r="BC44" s="249"/>
      <c r="BD44" s="249"/>
      <c r="BE44" s="249"/>
      <c r="BF44" s="249"/>
    </row>
    <row r="45" customFormat="false" ht="20.25" hidden="false" customHeight="true" outlineLevel="0" collapsed="false">
      <c r="B45" s="242"/>
      <c r="C45" s="250"/>
      <c r="D45" s="250"/>
      <c r="E45" s="250"/>
      <c r="F45" s="231" t="n">
        <f aca="false">C43</f>
        <v>0</v>
      </c>
      <c r="G45" s="244"/>
      <c r="H45" s="511"/>
      <c r="I45" s="511"/>
      <c r="J45" s="511"/>
      <c r="K45" s="511"/>
      <c r="L45" s="245"/>
      <c r="M45" s="245"/>
      <c r="N45" s="245"/>
      <c r="O45" s="245"/>
      <c r="P45" s="239" t="s">
        <v>151</v>
      </c>
      <c r="Q45" s="239"/>
      <c r="R45" s="239"/>
      <c r="S45" s="96" t="str">
        <f aca="false">IF(S43="","",VLOOKUP(S43,'シフト記号表（勤務時間帯） (6)'!$C$6:$S$35,17,FALSE()))</f>
        <v/>
      </c>
      <c r="T45" s="97" t="str">
        <f aca="false">IF(T43="","",VLOOKUP(T43,'シフト記号表（勤務時間帯） (6)'!$C$6:$S$35,17,FALSE()))</f>
        <v/>
      </c>
      <c r="U45" s="97" t="str">
        <f aca="false">IF(U43="","",VLOOKUP(U43,'シフト記号表（勤務時間帯） (6)'!$C$6:$S$35,17,FALSE()))</f>
        <v/>
      </c>
      <c r="V45" s="97" t="str">
        <f aca="false">IF(V43="","",VLOOKUP(V43,'シフト記号表（勤務時間帯） (6)'!$C$6:$S$35,17,FALSE()))</f>
        <v/>
      </c>
      <c r="W45" s="97" t="str">
        <f aca="false">IF(W43="","",VLOOKUP(W43,'シフト記号表（勤務時間帯） (6)'!$C$6:$S$35,17,FALSE()))</f>
        <v/>
      </c>
      <c r="X45" s="97" t="str">
        <f aca="false">IF(X43="","",VLOOKUP(X43,'シフト記号表（勤務時間帯） (6)'!$C$6:$S$35,17,FALSE()))</f>
        <v/>
      </c>
      <c r="Y45" s="98" t="str">
        <f aca="false">IF(Y43="","",VLOOKUP(Y43,'シフト記号表（勤務時間帯） (6)'!$C$6:$S$35,17,FALSE()))</f>
        <v/>
      </c>
      <c r="Z45" s="96" t="str">
        <f aca="false">IF(Z43="","",VLOOKUP(Z43,'シフト記号表（勤務時間帯） (6)'!$C$6:$S$35,17,FALSE()))</f>
        <v/>
      </c>
      <c r="AA45" s="97" t="str">
        <f aca="false">IF(AA43="","",VLOOKUP(AA43,'シフト記号表（勤務時間帯） (6)'!$C$6:$S$35,17,FALSE()))</f>
        <v/>
      </c>
      <c r="AB45" s="97" t="str">
        <f aca="false">IF(AB43="","",VLOOKUP(AB43,'シフト記号表（勤務時間帯） (6)'!$C$6:$S$35,17,FALSE()))</f>
        <v/>
      </c>
      <c r="AC45" s="97" t="str">
        <f aca="false">IF(AC43="","",VLOOKUP(AC43,'シフト記号表（勤務時間帯） (6)'!$C$6:$S$35,17,FALSE()))</f>
        <v/>
      </c>
      <c r="AD45" s="97" t="str">
        <f aca="false">IF(AD43="","",VLOOKUP(AD43,'シフト記号表（勤務時間帯） (6)'!$C$6:$S$35,17,FALSE()))</f>
        <v/>
      </c>
      <c r="AE45" s="97" t="str">
        <f aca="false">IF(AE43="","",VLOOKUP(AE43,'シフト記号表（勤務時間帯） (6)'!$C$6:$S$35,17,FALSE()))</f>
        <v/>
      </c>
      <c r="AF45" s="98" t="str">
        <f aca="false">IF(AF43="","",VLOOKUP(AF43,'シフト記号表（勤務時間帯） (6)'!$C$6:$S$35,17,FALSE()))</f>
        <v/>
      </c>
      <c r="AG45" s="96" t="str">
        <f aca="false">IF(AG43="","",VLOOKUP(AG43,'シフト記号表（勤務時間帯） (6)'!$C$6:$S$35,17,FALSE()))</f>
        <v/>
      </c>
      <c r="AH45" s="97" t="str">
        <f aca="false">IF(AH43="","",VLOOKUP(AH43,'シフト記号表（勤務時間帯） (6)'!$C$6:$S$35,17,FALSE()))</f>
        <v/>
      </c>
      <c r="AI45" s="97" t="str">
        <f aca="false">IF(AI43="","",VLOOKUP(AI43,'シフト記号表（勤務時間帯） (6)'!$C$6:$S$35,17,FALSE()))</f>
        <v/>
      </c>
      <c r="AJ45" s="97" t="str">
        <f aca="false">IF(AJ43="","",VLOOKUP(AJ43,'シフト記号表（勤務時間帯） (6)'!$C$6:$S$35,17,FALSE()))</f>
        <v/>
      </c>
      <c r="AK45" s="97" t="str">
        <f aca="false">IF(AK43="","",VLOOKUP(AK43,'シフト記号表（勤務時間帯） (6)'!$C$6:$S$35,17,FALSE()))</f>
        <v/>
      </c>
      <c r="AL45" s="97" t="str">
        <f aca="false">IF(AL43="","",VLOOKUP(AL43,'シフト記号表（勤務時間帯） (6)'!$C$6:$S$35,17,FALSE()))</f>
        <v/>
      </c>
      <c r="AM45" s="98" t="str">
        <f aca="false">IF(AM43="","",VLOOKUP(AM43,'シフト記号表（勤務時間帯） (6)'!$C$6:$S$35,17,FALSE()))</f>
        <v/>
      </c>
      <c r="AN45" s="96" t="str">
        <f aca="false">IF(AN43="","",VLOOKUP(AN43,'シフト記号表（勤務時間帯） (6)'!$C$6:$S$35,17,FALSE()))</f>
        <v/>
      </c>
      <c r="AO45" s="97" t="str">
        <f aca="false">IF(AO43="","",VLOOKUP(AO43,'シフト記号表（勤務時間帯） (6)'!$C$6:$S$35,17,FALSE()))</f>
        <v/>
      </c>
      <c r="AP45" s="97" t="str">
        <f aca="false">IF(AP43="","",VLOOKUP(AP43,'シフト記号表（勤務時間帯） (6)'!$C$6:$S$35,17,FALSE()))</f>
        <v/>
      </c>
      <c r="AQ45" s="97" t="str">
        <f aca="false">IF(AQ43="","",VLOOKUP(AQ43,'シフト記号表（勤務時間帯） (6)'!$C$6:$S$35,17,FALSE()))</f>
        <v/>
      </c>
      <c r="AR45" s="97" t="str">
        <f aca="false">IF(AR43="","",VLOOKUP(AR43,'シフト記号表（勤務時間帯） (6)'!$C$6:$S$35,17,FALSE()))</f>
        <v/>
      </c>
      <c r="AS45" s="97" t="str">
        <f aca="false">IF(AS43="","",VLOOKUP(AS43,'シフト記号表（勤務時間帯） (6)'!$C$6:$S$35,17,FALSE()))</f>
        <v/>
      </c>
      <c r="AT45" s="98" t="str">
        <f aca="false">IF(AT43="","",VLOOKUP(AT43,'シフト記号表（勤務時間帯） (6)'!$C$6:$S$35,17,FALSE()))</f>
        <v/>
      </c>
      <c r="AU45" s="96" t="str">
        <f aca="false">IF(AU43="","",VLOOKUP(AU43,'シフト記号表（勤務時間帯） (6)'!$C$6:$S$35,17,FALSE()))</f>
        <v/>
      </c>
      <c r="AV45" s="97" t="str">
        <f aca="false">IF(AV43="","",VLOOKUP(AV43,'シフト記号表（勤務時間帯） (6)'!$C$6:$S$35,17,FALSE()))</f>
        <v/>
      </c>
      <c r="AW45" s="97" t="str">
        <f aca="false">IF(AW43="","",VLOOKUP(AW43,'シフト記号表（勤務時間帯） (6)'!$C$6:$S$35,17,FALSE()))</f>
        <v/>
      </c>
      <c r="AX45" s="240" t="n">
        <f aca="false">IF($BB$3="４週",SUM(S45:AT45),IF($BB$3="暦月",SUM(S45:AW45),""))</f>
        <v>0</v>
      </c>
      <c r="AY45" s="240"/>
      <c r="AZ45" s="241" t="n">
        <f aca="false">IF($BB$3="４週",AX45/4,IF($BB$3="暦月",療養通所!AX45/(療養通所!$BB$8/7),""))</f>
        <v>0</v>
      </c>
      <c r="BA45" s="241"/>
      <c r="BB45" s="249"/>
      <c r="BC45" s="249"/>
      <c r="BD45" s="249"/>
      <c r="BE45" s="249"/>
      <c r="BF45" s="249"/>
    </row>
    <row r="46" customFormat="false" ht="20.25" hidden="false" customHeight="true" outlineLevel="0" collapsed="false">
      <c r="B46" s="242" t="n">
        <f aca="false">B43+1</f>
        <v>9</v>
      </c>
      <c r="C46" s="250"/>
      <c r="D46" s="250"/>
      <c r="E46" s="250"/>
      <c r="F46" s="104"/>
      <c r="G46" s="244"/>
      <c r="H46" s="511"/>
      <c r="I46" s="511"/>
      <c r="J46" s="511"/>
      <c r="K46" s="511"/>
      <c r="L46" s="245"/>
      <c r="M46" s="245"/>
      <c r="N46" s="245"/>
      <c r="O46" s="245"/>
      <c r="P46" s="246" t="s">
        <v>34</v>
      </c>
      <c r="Q46" s="246"/>
      <c r="R46" s="246"/>
      <c r="S46" s="110"/>
      <c r="T46" s="111"/>
      <c r="U46" s="111"/>
      <c r="V46" s="111"/>
      <c r="W46" s="111"/>
      <c r="X46" s="111"/>
      <c r="Y46" s="112"/>
      <c r="Z46" s="110"/>
      <c r="AA46" s="111"/>
      <c r="AB46" s="111"/>
      <c r="AC46" s="111"/>
      <c r="AD46" s="111"/>
      <c r="AE46" s="111"/>
      <c r="AF46" s="112"/>
      <c r="AG46" s="110"/>
      <c r="AH46" s="111"/>
      <c r="AI46" s="111"/>
      <c r="AJ46" s="111"/>
      <c r="AK46" s="111"/>
      <c r="AL46" s="111"/>
      <c r="AM46" s="112"/>
      <c r="AN46" s="110"/>
      <c r="AO46" s="111"/>
      <c r="AP46" s="111"/>
      <c r="AQ46" s="111"/>
      <c r="AR46" s="111"/>
      <c r="AS46" s="111"/>
      <c r="AT46" s="112"/>
      <c r="AU46" s="110"/>
      <c r="AV46" s="111"/>
      <c r="AW46" s="111"/>
      <c r="AX46" s="247"/>
      <c r="AY46" s="247"/>
      <c r="AZ46" s="248"/>
      <c r="BA46" s="248"/>
      <c r="BB46" s="249"/>
      <c r="BC46" s="249"/>
      <c r="BD46" s="249"/>
      <c r="BE46" s="249"/>
      <c r="BF46" s="249"/>
    </row>
    <row r="47" customFormat="false" ht="20.25" hidden="false" customHeight="true" outlineLevel="0" collapsed="false">
      <c r="B47" s="242"/>
      <c r="C47" s="250"/>
      <c r="D47" s="250"/>
      <c r="E47" s="250"/>
      <c r="F47" s="231"/>
      <c r="G47" s="244"/>
      <c r="H47" s="511"/>
      <c r="I47" s="511"/>
      <c r="J47" s="511"/>
      <c r="K47" s="511"/>
      <c r="L47" s="245"/>
      <c r="M47" s="245"/>
      <c r="N47" s="245"/>
      <c r="O47" s="245"/>
      <c r="P47" s="232" t="s">
        <v>35</v>
      </c>
      <c r="Q47" s="232"/>
      <c r="R47" s="232"/>
      <c r="S47" s="233" t="str">
        <f aca="false">IF(S46="","",VLOOKUP(S46,'シフト記号表（勤務時間帯） (6)'!$C$6:$K$35,9,FALSE()))</f>
        <v/>
      </c>
      <c r="T47" s="234" t="str">
        <f aca="false">IF(T46="","",VLOOKUP(T46,'シフト記号表（勤務時間帯） (6)'!$C$6:$K$35,9,FALSE()))</f>
        <v/>
      </c>
      <c r="U47" s="234" t="str">
        <f aca="false">IF(U46="","",VLOOKUP(U46,'シフト記号表（勤務時間帯） (6)'!$C$6:$K$35,9,FALSE()))</f>
        <v/>
      </c>
      <c r="V47" s="234" t="str">
        <f aca="false">IF(V46="","",VLOOKUP(V46,'シフト記号表（勤務時間帯） (6)'!$C$6:$K$35,9,FALSE()))</f>
        <v/>
      </c>
      <c r="W47" s="234" t="str">
        <f aca="false">IF(W46="","",VLOOKUP(W46,'シフト記号表（勤務時間帯） (6)'!$C$6:$K$35,9,FALSE()))</f>
        <v/>
      </c>
      <c r="X47" s="234" t="str">
        <f aca="false">IF(X46="","",VLOOKUP(X46,'シフト記号表（勤務時間帯） (6)'!$C$6:$K$35,9,FALSE()))</f>
        <v/>
      </c>
      <c r="Y47" s="235" t="str">
        <f aca="false">IF(Y46="","",VLOOKUP(Y46,'シフト記号表（勤務時間帯） (6)'!$C$6:$K$35,9,FALSE()))</f>
        <v/>
      </c>
      <c r="Z47" s="233" t="str">
        <f aca="false">IF(Z46="","",VLOOKUP(Z46,'シフト記号表（勤務時間帯） (6)'!$C$6:$K$35,9,FALSE()))</f>
        <v/>
      </c>
      <c r="AA47" s="234" t="str">
        <f aca="false">IF(AA46="","",VLOOKUP(AA46,'シフト記号表（勤務時間帯） (6)'!$C$6:$K$35,9,FALSE()))</f>
        <v/>
      </c>
      <c r="AB47" s="234" t="str">
        <f aca="false">IF(AB46="","",VLOOKUP(AB46,'シフト記号表（勤務時間帯） (6)'!$C$6:$K$35,9,FALSE()))</f>
        <v/>
      </c>
      <c r="AC47" s="234" t="str">
        <f aca="false">IF(AC46="","",VLOOKUP(AC46,'シフト記号表（勤務時間帯） (6)'!$C$6:$K$35,9,FALSE()))</f>
        <v/>
      </c>
      <c r="AD47" s="234" t="str">
        <f aca="false">IF(AD46="","",VLOOKUP(AD46,'シフト記号表（勤務時間帯） (6)'!$C$6:$K$35,9,FALSE()))</f>
        <v/>
      </c>
      <c r="AE47" s="234" t="str">
        <f aca="false">IF(AE46="","",VLOOKUP(AE46,'シフト記号表（勤務時間帯） (6)'!$C$6:$K$35,9,FALSE()))</f>
        <v/>
      </c>
      <c r="AF47" s="235" t="str">
        <f aca="false">IF(AF46="","",VLOOKUP(AF46,'シフト記号表（勤務時間帯） (6)'!$C$6:$K$35,9,FALSE()))</f>
        <v/>
      </c>
      <c r="AG47" s="233" t="str">
        <f aca="false">IF(AG46="","",VLOOKUP(AG46,'シフト記号表（勤務時間帯） (6)'!$C$6:$K$35,9,FALSE()))</f>
        <v/>
      </c>
      <c r="AH47" s="234" t="str">
        <f aca="false">IF(AH46="","",VLOOKUP(AH46,'シフト記号表（勤務時間帯） (6)'!$C$6:$K$35,9,FALSE()))</f>
        <v/>
      </c>
      <c r="AI47" s="234" t="str">
        <f aca="false">IF(AI46="","",VLOOKUP(AI46,'シフト記号表（勤務時間帯） (6)'!$C$6:$K$35,9,FALSE()))</f>
        <v/>
      </c>
      <c r="AJ47" s="234" t="str">
        <f aca="false">IF(AJ46="","",VLOOKUP(AJ46,'シフト記号表（勤務時間帯） (6)'!$C$6:$K$35,9,FALSE()))</f>
        <v/>
      </c>
      <c r="AK47" s="234" t="str">
        <f aca="false">IF(AK46="","",VLOOKUP(AK46,'シフト記号表（勤務時間帯） (6)'!$C$6:$K$35,9,FALSE()))</f>
        <v/>
      </c>
      <c r="AL47" s="234" t="str">
        <f aca="false">IF(AL46="","",VLOOKUP(AL46,'シフト記号表（勤務時間帯） (6)'!$C$6:$K$35,9,FALSE()))</f>
        <v/>
      </c>
      <c r="AM47" s="235" t="str">
        <f aca="false">IF(AM46="","",VLOOKUP(AM46,'シフト記号表（勤務時間帯） (6)'!$C$6:$K$35,9,FALSE()))</f>
        <v/>
      </c>
      <c r="AN47" s="233" t="str">
        <f aca="false">IF(AN46="","",VLOOKUP(AN46,'シフト記号表（勤務時間帯） (6)'!$C$6:$K$35,9,FALSE()))</f>
        <v/>
      </c>
      <c r="AO47" s="234" t="str">
        <f aca="false">IF(AO46="","",VLOOKUP(AO46,'シフト記号表（勤務時間帯） (6)'!$C$6:$K$35,9,FALSE()))</f>
        <v/>
      </c>
      <c r="AP47" s="234" t="str">
        <f aca="false">IF(AP46="","",VLOOKUP(AP46,'シフト記号表（勤務時間帯） (6)'!$C$6:$K$35,9,FALSE()))</f>
        <v/>
      </c>
      <c r="AQ47" s="234" t="str">
        <f aca="false">IF(AQ46="","",VLOOKUP(AQ46,'シフト記号表（勤務時間帯） (6)'!$C$6:$K$35,9,FALSE()))</f>
        <v/>
      </c>
      <c r="AR47" s="234" t="str">
        <f aca="false">IF(AR46="","",VLOOKUP(AR46,'シフト記号表（勤務時間帯） (6)'!$C$6:$K$35,9,FALSE()))</f>
        <v/>
      </c>
      <c r="AS47" s="234" t="str">
        <f aca="false">IF(AS46="","",VLOOKUP(AS46,'シフト記号表（勤務時間帯） (6)'!$C$6:$K$35,9,FALSE()))</f>
        <v/>
      </c>
      <c r="AT47" s="235" t="str">
        <f aca="false">IF(AT46="","",VLOOKUP(AT46,'シフト記号表（勤務時間帯） (6)'!$C$6:$K$35,9,FALSE()))</f>
        <v/>
      </c>
      <c r="AU47" s="233" t="str">
        <f aca="false">IF(AU46="","",VLOOKUP(AU46,'シフト記号表（勤務時間帯） (6)'!$C$6:$K$35,9,FALSE()))</f>
        <v/>
      </c>
      <c r="AV47" s="234" t="str">
        <f aca="false">IF(AV46="","",VLOOKUP(AV46,'シフト記号表（勤務時間帯） (6)'!$C$6:$K$35,9,FALSE()))</f>
        <v/>
      </c>
      <c r="AW47" s="234" t="str">
        <f aca="false">IF(AW46="","",VLOOKUP(AW46,'シフト記号表（勤務時間帯） (6)'!$C$6:$K$35,9,FALSE()))</f>
        <v/>
      </c>
      <c r="AX47" s="236" t="n">
        <f aca="false">IF($BB$3="４週",SUM(S47:AT47),IF($BB$3="暦月",SUM(S47:AW47),""))</f>
        <v>0</v>
      </c>
      <c r="AY47" s="236"/>
      <c r="AZ47" s="237" t="n">
        <f aca="false">IF($BB$3="４週",AX47/4,IF($BB$3="暦月",療養通所!AX47/(療養通所!$BB$8/7),""))</f>
        <v>0</v>
      </c>
      <c r="BA47" s="237"/>
      <c r="BB47" s="249"/>
      <c r="BC47" s="249"/>
      <c r="BD47" s="249"/>
      <c r="BE47" s="249"/>
      <c r="BF47" s="249"/>
    </row>
    <row r="48" customFormat="false" ht="20.25" hidden="false" customHeight="true" outlineLevel="0" collapsed="false">
      <c r="B48" s="242"/>
      <c r="C48" s="250"/>
      <c r="D48" s="250"/>
      <c r="E48" s="250"/>
      <c r="F48" s="231" t="n">
        <f aca="false">C46</f>
        <v>0</v>
      </c>
      <c r="G48" s="244"/>
      <c r="H48" s="511"/>
      <c r="I48" s="511"/>
      <c r="J48" s="511"/>
      <c r="K48" s="511"/>
      <c r="L48" s="245"/>
      <c r="M48" s="245"/>
      <c r="N48" s="245"/>
      <c r="O48" s="245"/>
      <c r="P48" s="239" t="s">
        <v>151</v>
      </c>
      <c r="Q48" s="239"/>
      <c r="R48" s="239"/>
      <c r="S48" s="96" t="str">
        <f aca="false">IF(S46="","",VLOOKUP(S46,'シフト記号表（勤務時間帯） (6)'!$C$6:$S$35,17,FALSE()))</f>
        <v/>
      </c>
      <c r="T48" s="97" t="str">
        <f aca="false">IF(T46="","",VLOOKUP(T46,'シフト記号表（勤務時間帯） (6)'!$C$6:$S$35,17,FALSE()))</f>
        <v/>
      </c>
      <c r="U48" s="97" t="str">
        <f aca="false">IF(U46="","",VLOOKUP(U46,'シフト記号表（勤務時間帯） (6)'!$C$6:$S$35,17,FALSE()))</f>
        <v/>
      </c>
      <c r="V48" s="97" t="str">
        <f aca="false">IF(V46="","",VLOOKUP(V46,'シフト記号表（勤務時間帯） (6)'!$C$6:$S$35,17,FALSE()))</f>
        <v/>
      </c>
      <c r="W48" s="97" t="str">
        <f aca="false">IF(W46="","",VLOOKUP(W46,'シフト記号表（勤務時間帯） (6)'!$C$6:$S$35,17,FALSE()))</f>
        <v/>
      </c>
      <c r="X48" s="97" t="str">
        <f aca="false">IF(X46="","",VLOOKUP(X46,'シフト記号表（勤務時間帯） (6)'!$C$6:$S$35,17,FALSE()))</f>
        <v/>
      </c>
      <c r="Y48" s="98" t="str">
        <f aca="false">IF(Y46="","",VLOOKUP(Y46,'シフト記号表（勤務時間帯） (6)'!$C$6:$S$35,17,FALSE()))</f>
        <v/>
      </c>
      <c r="Z48" s="96" t="str">
        <f aca="false">IF(Z46="","",VLOOKUP(Z46,'シフト記号表（勤務時間帯） (6)'!$C$6:$S$35,17,FALSE()))</f>
        <v/>
      </c>
      <c r="AA48" s="97" t="str">
        <f aca="false">IF(AA46="","",VLOOKUP(AA46,'シフト記号表（勤務時間帯） (6)'!$C$6:$S$35,17,FALSE()))</f>
        <v/>
      </c>
      <c r="AB48" s="97" t="str">
        <f aca="false">IF(AB46="","",VLOOKUP(AB46,'シフト記号表（勤務時間帯） (6)'!$C$6:$S$35,17,FALSE()))</f>
        <v/>
      </c>
      <c r="AC48" s="97" t="str">
        <f aca="false">IF(AC46="","",VLOOKUP(AC46,'シフト記号表（勤務時間帯） (6)'!$C$6:$S$35,17,FALSE()))</f>
        <v/>
      </c>
      <c r="AD48" s="97" t="str">
        <f aca="false">IF(AD46="","",VLOOKUP(AD46,'シフト記号表（勤務時間帯） (6)'!$C$6:$S$35,17,FALSE()))</f>
        <v/>
      </c>
      <c r="AE48" s="97" t="str">
        <f aca="false">IF(AE46="","",VLOOKUP(AE46,'シフト記号表（勤務時間帯） (6)'!$C$6:$S$35,17,FALSE()))</f>
        <v/>
      </c>
      <c r="AF48" s="98" t="str">
        <f aca="false">IF(AF46="","",VLOOKUP(AF46,'シフト記号表（勤務時間帯） (6)'!$C$6:$S$35,17,FALSE()))</f>
        <v/>
      </c>
      <c r="AG48" s="96" t="str">
        <f aca="false">IF(AG46="","",VLOOKUP(AG46,'シフト記号表（勤務時間帯） (6)'!$C$6:$S$35,17,FALSE()))</f>
        <v/>
      </c>
      <c r="AH48" s="97" t="str">
        <f aca="false">IF(AH46="","",VLOOKUP(AH46,'シフト記号表（勤務時間帯） (6)'!$C$6:$S$35,17,FALSE()))</f>
        <v/>
      </c>
      <c r="AI48" s="97" t="str">
        <f aca="false">IF(AI46="","",VLOOKUP(AI46,'シフト記号表（勤務時間帯） (6)'!$C$6:$S$35,17,FALSE()))</f>
        <v/>
      </c>
      <c r="AJ48" s="97" t="str">
        <f aca="false">IF(AJ46="","",VLOOKUP(AJ46,'シフト記号表（勤務時間帯） (6)'!$C$6:$S$35,17,FALSE()))</f>
        <v/>
      </c>
      <c r="AK48" s="97" t="str">
        <f aca="false">IF(AK46="","",VLOOKUP(AK46,'シフト記号表（勤務時間帯） (6)'!$C$6:$S$35,17,FALSE()))</f>
        <v/>
      </c>
      <c r="AL48" s="97" t="str">
        <f aca="false">IF(AL46="","",VLOOKUP(AL46,'シフト記号表（勤務時間帯） (6)'!$C$6:$S$35,17,FALSE()))</f>
        <v/>
      </c>
      <c r="AM48" s="98" t="str">
        <f aca="false">IF(AM46="","",VLOOKUP(AM46,'シフト記号表（勤務時間帯） (6)'!$C$6:$S$35,17,FALSE()))</f>
        <v/>
      </c>
      <c r="AN48" s="96" t="str">
        <f aca="false">IF(AN46="","",VLOOKUP(AN46,'シフト記号表（勤務時間帯） (6)'!$C$6:$S$35,17,FALSE()))</f>
        <v/>
      </c>
      <c r="AO48" s="97" t="str">
        <f aca="false">IF(AO46="","",VLOOKUP(AO46,'シフト記号表（勤務時間帯） (6)'!$C$6:$S$35,17,FALSE()))</f>
        <v/>
      </c>
      <c r="AP48" s="97" t="str">
        <f aca="false">IF(AP46="","",VLOOKUP(AP46,'シフト記号表（勤務時間帯） (6)'!$C$6:$S$35,17,FALSE()))</f>
        <v/>
      </c>
      <c r="AQ48" s="97" t="str">
        <f aca="false">IF(AQ46="","",VLOOKUP(AQ46,'シフト記号表（勤務時間帯） (6)'!$C$6:$S$35,17,FALSE()))</f>
        <v/>
      </c>
      <c r="AR48" s="97" t="str">
        <f aca="false">IF(AR46="","",VLOOKUP(AR46,'シフト記号表（勤務時間帯） (6)'!$C$6:$S$35,17,FALSE()))</f>
        <v/>
      </c>
      <c r="AS48" s="97" t="str">
        <f aca="false">IF(AS46="","",VLOOKUP(AS46,'シフト記号表（勤務時間帯） (6)'!$C$6:$S$35,17,FALSE()))</f>
        <v/>
      </c>
      <c r="AT48" s="98" t="str">
        <f aca="false">IF(AT46="","",VLOOKUP(AT46,'シフト記号表（勤務時間帯） (6)'!$C$6:$S$35,17,FALSE()))</f>
        <v/>
      </c>
      <c r="AU48" s="96" t="str">
        <f aca="false">IF(AU46="","",VLOOKUP(AU46,'シフト記号表（勤務時間帯） (6)'!$C$6:$S$35,17,FALSE()))</f>
        <v/>
      </c>
      <c r="AV48" s="97" t="str">
        <f aca="false">IF(AV46="","",VLOOKUP(AV46,'シフト記号表（勤務時間帯） (6)'!$C$6:$S$35,17,FALSE()))</f>
        <v/>
      </c>
      <c r="AW48" s="97" t="str">
        <f aca="false">IF(AW46="","",VLOOKUP(AW46,'シフト記号表（勤務時間帯） (6)'!$C$6:$S$35,17,FALSE()))</f>
        <v/>
      </c>
      <c r="AX48" s="240" t="n">
        <f aca="false">IF($BB$3="４週",SUM(S48:AT48),IF($BB$3="暦月",SUM(S48:AW48),""))</f>
        <v>0</v>
      </c>
      <c r="AY48" s="240"/>
      <c r="AZ48" s="241" t="n">
        <f aca="false">IF($BB$3="４週",AX48/4,IF($BB$3="暦月",療養通所!AX48/(療養通所!$BB$8/7),""))</f>
        <v>0</v>
      </c>
      <c r="BA48" s="241"/>
      <c r="BB48" s="249"/>
      <c r="BC48" s="249"/>
      <c r="BD48" s="249"/>
      <c r="BE48" s="249"/>
      <c r="BF48" s="249"/>
    </row>
    <row r="49" customFormat="false" ht="20.25" hidden="false" customHeight="true" outlineLevel="0" collapsed="false">
      <c r="B49" s="242" t="n">
        <f aca="false">B46+1</f>
        <v>10</v>
      </c>
      <c r="C49" s="250"/>
      <c r="D49" s="250"/>
      <c r="E49" s="250"/>
      <c r="F49" s="104"/>
      <c r="G49" s="244"/>
      <c r="H49" s="511"/>
      <c r="I49" s="511"/>
      <c r="J49" s="511"/>
      <c r="K49" s="511"/>
      <c r="L49" s="245"/>
      <c r="M49" s="245"/>
      <c r="N49" s="245"/>
      <c r="O49" s="245"/>
      <c r="P49" s="246" t="s">
        <v>34</v>
      </c>
      <c r="Q49" s="246"/>
      <c r="R49" s="246"/>
      <c r="S49" s="110"/>
      <c r="T49" s="111"/>
      <c r="U49" s="111"/>
      <c r="V49" s="111"/>
      <c r="W49" s="111"/>
      <c r="X49" s="111"/>
      <c r="Y49" s="112"/>
      <c r="Z49" s="110"/>
      <c r="AA49" s="111"/>
      <c r="AB49" s="111"/>
      <c r="AC49" s="111"/>
      <c r="AD49" s="111"/>
      <c r="AE49" s="111"/>
      <c r="AF49" s="112"/>
      <c r="AG49" s="110"/>
      <c r="AH49" s="111"/>
      <c r="AI49" s="111"/>
      <c r="AJ49" s="111"/>
      <c r="AK49" s="111"/>
      <c r="AL49" s="111"/>
      <c r="AM49" s="112"/>
      <c r="AN49" s="110"/>
      <c r="AO49" s="111"/>
      <c r="AP49" s="111"/>
      <c r="AQ49" s="111"/>
      <c r="AR49" s="111"/>
      <c r="AS49" s="111"/>
      <c r="AT49" s="112"/>
      <c r="AU49" s="110"/>
      <c r="AV49" s="111"/>
      <c r="AW49" s="111"/>
      <c r="AX49" s="247"/>
      <c r="AY49" s="247"/>
      <c r="AZ49" s="248"/>
      <c r="BA49" s="248"/>
      <c r="BB49" s="249"/>
      <c r="BC49" s="249"/>
      <c r="BD49" s="249"/>
      <c r="BE49" s="249"/>
      <c r="BF49" s="249"/>
    </row>
    <row r="50" customFormat="false" ht="20.25" hidden="false" customHeight="true" outlineLevel="0" collapsed="false">
      <c r="B50" s="242"/>
      <c r="C50" s="250"/>
      <c r="D50" s="250"/>
      <c r="E50" s="250"/>
      <c r="F50" s="231"/>
      <c r="G50" s="244"/>
      <c r="H50" s="511"/>
      <c r="I50" s="511"/>
      <c r="J50" s="511"/>
      <c r="K50" s="511"/>
      <c r="L50" s="245"/>
      <c r="M50" s="245"/>
      <c r="N50" s="245"/>
      <c r="O50" s="245"/>
      <c r="P50" s="232" t="s">
        <v>35</v>
      </c>
      <c r="Q50" s="232"/>
      <c r="R50" s="232"/>
      <c r="S50" s="233" t="str">
        <f aca="false">IF(S49="","",VLOOKUP(S49,'シフト記号表（勤務時間帯） (6)'!$C$6:$K$35,9,FALSE()))</f>
        <v/>
      </c>
      <c r="T50" s="234" t="str">
        <f aca="false">IF(T49="","",VLOOKUP(T49,'シフト記号表（勤務時間帯） (6)'!$C$6:$K$35,9,FALSE()))</f>
        <v/>
      </c>
      <c r="U50" s="234" t="str">
        <f aca="false">IF(U49="","",VLOOKUP(U49,'シフト記号表（勤務時間帯） (6)'!$C$6:$K$35,9,FALSE()))</f>
        <v/>
      </c>
      <c r="V50" s="234" t="str">
        <f aca="false">IF(V49="","",VLOOKUP(V49,'シフト記号表（勤務時間帯） (6)'!$C$6:$K$35,9,FALSE()))</f>
        <v/>
      </c>
      <c r="W50" s="234" t="str">
        <f aca="false">IF(W49="","",VLOOKUP(W49,'シフト記号表（勤務時間帯） (6)'!$C$6:$K$35,9,FALSE()))</f>
        <v/>
      </c>
      <c r="X50" s="234" t="str">
        <f aca="false">IF(X49="","",VLOOKUP(X49,'シフト記号表（勤務時間帯） (6)'!$C$6:$K$35,9,FALSE()))</f>
        <v/>
      </c>
      <c r="Y50" s="235" t="str">
        <f aca="false">IF(Y49="","",VLOOKUP(Y49,'シフト記号表（勤務時間帯） (6)'!$C$6:$K$35,9,FALSE()))</f>
        <v/>
      </c>
      <c r="Z50" s="233" t="str">
        <f aca="false">IF(Z49="","",VLOOKUP(Z49,'シフト記号表（勤務時間帯） (6)'!$C$6:$K$35,9,FALSE()))</f>
        <v/>
      </c>
      <c r="AA50" s="234" t="str">
        <f aca="false">IF(AA49="","",VLOOKUP(AA49,'シフト記号表（勤務時間帯） (6)'!$C$6:$K$35,9,FALSE()))</f>
        <v/>
      </c>
      <c r="AB50" s="234" t="str">
        <f aca="false">IF(AB49="","",VLOOKUP(AB49,'シフト記号表（勤務時間帯） (6)'!$C$6:$K$35,9,FALSE()))</f>
        <v/>
      </c>
      <c r="AC50" s="234" t="str">
        <f aca="false">IF(AC49="","",VLOOKUP(AC49,'シフト記号表（勤務時間帯） (6)'!$C$6:$K$35,9,FALSE()))</f>
        <v/>
      </c>
      <c r="AD50" s="234" t="str">
        <f aca="false">IF(AD49="","",VLOOKUP(AD49,'シフト記号表（勤務時間帯） (6)'!$C$6:$K$35,9,FALSE()))</f>
        <v/>
      </c>
      <c r="AE50" s="234" t="str">
        <f aca="false">IF(AE49="","",VLOOKUP(AE49,'シフト記号表（勤務時間帯） (6)'!$C$6:$K$35,9,FALSE()))</f>
        <v/>
      </c>
      <c r="AF50" s="235" t="str">
        <f aca="false">IF(AF49="","",VLOOKUP(AF49,'シフト記号表（勤務時間帯） (6)'!$C$6:$K$35,9,FALSE()))</f>
        <v/>
      </c>
      <c r="AG50" s="233" t="str">
        <f aca="false">IF(AG49="","",VLOOKUP(AG49,'シフト記号表（勤務時間帯） (6)'!$C$6:$K$35,9,FALSE()))</f>
        <v/>
      </c>
      <c r="AH50" s="234" t="str">
        <f aca="false">IF(AH49="","",VLOOKUP(AH49,'シフト記号表（勤務時間帯） (6)'!$C$6:$K$35,9,FALSE()))</f>
        <v/>
      </c>
      <c r="AI50" s="234" t="str">
        <f aca="false">IF(AI49="","",VLOOKUP(AI49,'シフト記号表（勤務時間帯） (6)'!$C$6:$K$35,9,FALSE()))</f>
        <v/>
      </c>
      <c r="AJ50" s="234" t="str">
        <f aca="false">IF(AJ49="","",VLOOKUP(AJ49,'シフト記号表（勤務時間帯） (6)'!$C$6:$K$35,9,FALSE()))</f>
        <v/>
      </c>
      <c r="AK50" s="234" t="str">
        <f aca="false">IF(AK49="","",VLOOKUP(AK49,'シフト記号表（勤務時間帯） (6)'!$C$6:$K$35,9,FALSE()))</f>
        <v/>
      </c>
      <c r="AL50" s="234" t="str">
        <f aca="false">IF(AL49="","",VLOOKUP(AL49,'シフト記号表（勤務時間帯） (6)'!$C$6:$K$35,9,FALSE()))</f>
        <v/>
      </c>
      <c r="AM50" s="235" t="str">
        <f aca="false">IF(AM49="","",VLOOKUP(AM49,'シフト記号表（勤務時間帯） (6)'!$C$6:$K$35,9,FALSE()))</f>
        <v/>
      </c>
      <c r="AN50" s="233" t="str">
        <f aca="false">IF(AN49="","",VLOOKUP(AN49,'シフト記号表（勤務時間帯） (6)'!$C$6:$K$35,9,FALSE()))</f>
        <v/>
      </c>
      <c r="AO50" s="234" t="str">
        <f aca="false">IF(AO49="","",VLOOKUP(AO49,'シフト記号表（勤務時間帯） (6)'!$C$6:$K$35,9,FALSE()))</f>
        <v/>
      </c>
      <c r="AP50" s="234" t="str">
        <f aca="false">IF(AP49="","",VLOOKUP(AP49,'シフト記号表（勤務時間帯） (6)'!$C$6:$K$35,9,FALSE()))</f>
        <v/>
      </c>
      <c r="AQ50" s="234" t="str">
        <f aca="false">IF(AQ49="","",VLOOKUP(AQ49,'シフト記号表（勤務時間帯） (6)'!$C$6:$K$35,9,FALSE()))</f>
        <v/>
      </c>
      <c r="AR50" s="234" t="str">
        <f aca="false">IF(AR49="","",VLOOKUP(AR49,'シフト記号表（勤務時間帯） (6)'!$C$6:$K$35,9,FALSE()))</f>
        <v/>
      </c>
      <c r="AS50" s="234" t="str">
        <f aca="false">IF(AS49="","",VLOOKUP(AS49,'シフト記号表（勤務時間帯） (6)'!$C$6:$K$35,9,FALSE()))</f>
        <v/>
      </c>
      <c r="AT50" s="235" t="str">
        <f aca="false">IF(AT49="","",VLOOKUP(AT49,'シフト記号表（勤務時間帯） (6)'!$C$6:$K$35,9,FALSE()))</f>
        <v/>
      </c>
      <c r="AU50" s="233" t="str">
        <f aca="false">IF(AU49="","",VLOOKUP(AU49,'シフト記号表（勤務時間帯） (6)'!$C$6:$K$35,9,FALSE()))</f>
        <v/>
      </c>
      <c r="AV50" s="234" t="str">
        <f aca="false">IF(AV49="","",VLOOKUP(AV49,'シフト記号表（勤務時間帯） (6)'!$C$6:$K$35,9,FALSE()))</f>
        <v/>
      </c>
      <c r="AW50" s="234" t="str">
        <f aca="false">IF(AW49="","",VLOOKUP(AW49,'シフト記号表（勤務時間帯） (6)'!$C$6:$K$35,9,FALSE()))</f>
        <v/>
      </c>
      <c r="AX50" s="236" t="n">
        <f aca="false">IF($BB$3="４週",SUM(S50:AT50),IF($BB$3="暦月",SUM(S50:AW50),""))</f>
        <v>0</v>
      </c>
      <c r="AY50" s="236"/>
      <c r="AZ50" s="237" t="n">
        <f aca="false">IF($BB$3="４週",AX50/4,IF($BB$3="暦月",療養通所!AX50/(療養通所!$BB$8/7),""))</f>
        <v>0</v>
      </c>
      <c r="BA50" s="237"/>
      <c r="BB50" s="249"/>
      <c r="BC50" s="249"/>
      <c r="BD50" s="249"/>
      <c r="BE50" s="249"/>
      <c r="BF50" s="249"/>
    </row>
    <row r="51" customFormat="false" ht="20.25" hidden="false" customHeight="true" outlineLevel="0" collapsed="false">
      <c r="B51" s="242"/>
      <c r="C51" s="250"/>
      <c r="D51" s="250"/>
      <c r="E51" s="250"/>
      <c r="F51" s="231" t="n">
        <f aca="false">C49</f>
        <v>0</v>
      </c>
      <c r="G51" s="244"/>
      <c r="H51" s="511"/>
      <c r="I51" s="511"/>
      <c r="J51" s="511"/>
      <c r="K51" s="511"/>
      <c r="L51" s="245"/>
      <c r="M51" s="245"/>
      <c r="N51" s="245"/>
      <c r="O51" s="245"/>
      <c r="P51" s="239" t="s">
        <v>151</v>
      </c>
      <c r="Q51" s="239"/>
      <c r="R51" s="239"/>
      <c r="S51" s="96" t="str">
        <f aca="false">IF(S49="","",VLOOKUP(S49,'シフト記号表（勤務時間帯） (6)'!$C$6:$S$35,17,FALSE()))</f>
        <v/>
      </c>
      <c r="T51" s="97" t="str">
        <f aca="false">IF(T49="","",VLOOKUP(T49,'シフト記号表（勤務時間帯） (6)'!$C$6:$S$35,17,FALSE()))</f>
        <v/>
      </c>
      <c r="U51" s="97" t="str">
        <f aca="false">IF(U49="","",VLOOKUP(U49,'シフト記号表（勤務時間帯） (6)'!$C$6:$S$35,17,FALSE()))</f>
        <v/>
      </c>
      <c r="V51" s="97" t="str">
        <f aca="false">IF(V49="","",VLOOKUP(V49,'シフト記号表（勤務時間帯） (6)'!$C$6:$S$35,17,FALSE()))</f>
        <v/>
      </c>
      <c r="W51" s="97" t="str">
        <f aca="false">IF(W49="","",VLOOKUP(W49,'シフト記号表（勤務時間帯） (6)'!$C$6:$S$35,17,FALSE()))</f>
        <v/>
      </c>
      <c r="X51" s="97" t="str">
        <f aca="false">IF(X49="","",VLOOKUP(X49,'シフト記号表（勤務時間帯） (6)'!$C$6:$S$35,17,FALSE()))</f>
        <v/>
      </c>
      <c r="Y51" s="98" t="str">
        <f aca="false">IF(Y49="","",VLOOKUP(Y49,'シフト記号表（勤務時間帯） (6)'!$C$6:$S$35,17,FALSE()))</f>
        <v/>
      </c>
      <c r="Z51" s="96" t="str">
        <f aca="false">IF(Z49="","",VLOOKUP(Z49,'シフト記号表（勤務時間帯） (6)'!$C$6:$S$35,17,FALSE()))</f>
        <v/>
      </c>
      <c r="AA51" s="97" t="str">
        <f aca="false">IF(AA49="","",VLOOKUP(AA49,'シフト記号表（勤務時間帯） (6)'!$C$6:$S$35,17,FALSE()))</f>
        <v/>
      </c>
      <c r="AB51" s="97" t="str">
        <f aca="false">IF(AB49="","",VLOOKUP(AB49,'シフト記号表（勤務時間帯） (6)'!$C$6:$S$35,17,FALSE()))</f>
        <v/>
      </c>
      <c r="AC51" s="97" t="str">
        <f aca="false">IF(AC49="","",VLOOKUP(AC49,'シフト記号表（勤務時間帯） (6)'!$C$6:$S$35,17,FALSE()))</f>
        <v/>
      </c>
      <c r="AD51" s="97" t="str">
        <f aca="false">IF(AD49="","",VLOOKUP(AD49,'シフト記号表（勤務時間帯） (6)'!$C$6:$S$35,17,FALSE()))</f>
        <v/>
      </c>
      <c r="AE51" s="97" t="str">
        <f aca="false">IF(AE49="","",VLOOKUP(AE49,'シフト記号表（勤務時間帯） (6)'!$C$6:$S$35,17,FALSE()))</f>
        <v/>
      </c>
      <c r="AF51" s="98" t="str">
        <f aca="false">IF(AF49="","",VLOOKUP(AF49,'シフト記号表（勤務時間帯） (6)'!$C$6:$S$35,17,FALSE()))</f>
        <v/>
      </c>
      <c r="AG51" s="96" t="str">
        <f aca="false">IF(AG49="","",VLOOKUP(AG49,'シフト記号表（勤務時間帯） (6)'!$C$6:$S$35,17,FALSE()))</f>
        <v/>
      </c>
      <c r="AH51" s="97" t="str">
        <f aca="false">IF(AH49="","",VLOOKUP(AH49,'シフト記号表（勤務時間帯） (6)'!$C$6:$S$35,17,FALSE()))</f>
        <v/>
      </c>
      <c r="AI51" s="97" t="str">
        <f aca="false">IF(AI49="","",VLOOKUP(AI49,'シフト記号表（勤務時間帯） (6)'!$C$6:$S$35,17,FALSE()))</f>
        <v/>
      </c>
      <c r="AJ51" s="97" t="str">
        <f aca="false">IF(AJ49="","",VLOOKUP(AJ49,'シフト記号表（勤務時間帯） (6)'!$C$6:$S$35,17,FALSE()))</f>
        <v/>
      </c>
      <c r="AK51" s="97" t="str">
        <f aca="false">IF(AK49="","",VLOOKUP(AK49,'シフト記号表（勤務時間帯） (6)'!$C$6:$S$35,17,FALSE()))</f>
        <v/>
      </c>
      <c r="AL51" s="97" t="str">
        <f aca="false">IF(AL49="","",VLOOKUP(AL49,'シフト記号表（勤務時間帯） (6)'!$C$6:$S$35,17,FALSE()))</f>
        <v/>
      </c>
      <c r="AM51" s="98" t="str">
        <f aca="false">IF(AM49="","",VLOOKUP(AM49,'シフト記号表（勤務時間帯） (6)'!$C$6:$S$35,17,FALSE()))</f>
        <v/>
      </c>
      <c r="AN51" s="96" t="str">
        <f aca="false">IF(AN49="","",VLOOKUP(AN49,'シフト記号表（勤務時間帯） (6)'!$C$6:$S$35,17,FALSE()))</f>
        <v/>
      </c>
      <c r="AO51" s="97" t="str">
        <f aca="false">IF(AO49="","",VLOOKUP(AO49,'シフト記号表（勤務時間帯） (6)'!$C$6:$S$35,17,FALSE()))</f>
        <v/>
      </c>
      <c r="AP51" s="97" t="str">
        <f aca="false">IF(AP49="","",VLOOKUP(AP49,'シフト記号表（勤務時間帯） (6)'!$C$6:$S$35,17,FALSE()))</f>
        <v/>
      </c>
      <c r="AQ51" s="97" t="str">
        <f aca="false">IF(AQ49="","",VLOOKUP(AQ49,'シフト記号表（勤務時間帯） (6)'!$C$6:$S$35,17,FALSE()))</f>
        <v/>
      </c>
      <c r="AR51" s="97" t="str">
        <f aca="false">IF(AR49="","",VLOOKUP(AR49,'シフト記号表（勤務時間帯） (6)'!$C$6:$S$35,17,FALSE()))</f>
        <v/>
      </c>
      <c r="AS51" s="97" t="str">
        <f aca="false">IF(AS49="","",VLOOKUP(AS49,'シフト記号表（勤務時間帯） (6)'!$C$6:$S$35,17,FALSE()))</f>
        <v/>
      </c>
      <c r="AT51" s="98" t="str">
        <f aca="false">IF(AT49="","",VLOOKUP(AT49,'シフト記号表（勤務時間帯） (6)'!$C$6:$S$35,17,FALSE()))</f>
        <v/>
      </c>
      <c r="AU51" s="96" t="str">
        <f aca="false">IF(AU49="","",VLOOKUP(AU49,'シフト記号表（勤務時間帯） (6)'!$C$6:$S$35,17,FALSE()))</f>
        <v/>
      </c>
      <c r="AV51" s="97" t="str">
        <f aca="false">IF(AV49="","",VLOOKUP(AV49,'シフト記号表（勤務時間帯） (6)'!$C$6:$S$35,17,FALSE()))</f>
        <v/>
      </c>
      <c r="AW51" s="97" t="str">
        <f aca="false">IF(AW49="","",VLOOKUP(AW49,'シフト記号表（勤務時間帯） (6)'!$C$6:$S$35,17,FALSE()))</f>
        <v/>
      </c>
      <c r="AX51" s="240" t="n">
        <f aca="false">IF($BB$3="４週",SUM(S51:AT51),IF($BB$3="暦月",SUM(S51:AW51),""))</f>
        <v>0</v>
      </c>
      <c r="AY51" s="240"/>
      <c r="AZ51" s="241" t="n">
        <f aca="false">IF($BB$3="４週",AX51/4,IF($BB$3="暦月",療養通所!AX51/(療養通所!$BB$8/7),""))</f>
        <v>0</v>
      </c>
      <c r="BA51" s="241"/>
      <c r="BB51" s="249"/>
      <c r="BC51" s="249"/>
      <c r="BD51" s="249"/>
      <c r="BE51" s="249"/>
      <c r="BF51" s="249"/>
    </row>
    <row r="52" customFormat="false" ht="20.25" hidden="false" customHeight="true" outlineLevel="0" collapsed="false">
      <c r="B52" s="242" t="n">
        <f aca="false">B49+1</f>
        <v>11</v>
      </c>
      <c r="C52" s="250"/>
      <c r="D52" s="250"/>
      <c r="E52" s="250"/>
      <c r="F52" s="104"/>
      <c r="G52" s="244"/>
      <c r="H52" s="511"/>
      <c r="I52" s="511"/>
      <c r="J52" s="511"/>
      <c r="K52" s="511"/>
      <c r="L52" s="245"/>
      <c r="M52" s="245"/>
      <c r="N52" s="245"/>
      <c r="O52" s="245"/>
      <c r="P52" s="246" t="s">
        <v>34</v>
      </c>
      <c r="Q52" s="246"/>
      <c r="R52" s="246"/>
      <c r="S52" s="110"/>
      <c r="T52" s="111"/>
      <c r="U52" s="111"/>
      <c r="V52" s="111"/>
      <c r="W52" s="111"/>
      <c r="X52" s="111"/>
      <c r="Y52" s="112"/>
      <c r="Z52" s="110"/>
      <c r="AA52" s="111"/>
      <c r="AB52" s="111"/>
      <c r="AC52" s="111"/>
      <c r="AD52" s="111"/>
      <c r="AE52" s="111"/>
      <c r="AF52" s="112"/>
      <c r="AG52" s="110"/>
      <c r="AH52" s="111"/>
      <c r="AI52" s="111"/>
      <c r="AJ52" s="111"/>
      <c r="AK52" s="111"/>
      <c r="AL52" s="111"/>
      <c r="AM52" s="112"/>
      <c r="AN52" s="110"/>
      <c r="AO52" s="111"/>
      <c r="AP52" s="111"/>
      <c r="AQ52" s="111"/>
      <c r="AR52" s="111"/>
      <c r="AS52" s="111"/>
      <c r="AT52" s="112"/>
      <c r="AU52" s="110"/>
      <c r="AV52" s="111"/>
      <c r="AW52" s="111"/>
      <c r="AX52" s="247"/>
      <c r="AY52" s="247"/>
      <c r="AZ52" s="248"/>
      <c r="BA52" s="248"/>
      <c r="BB52" s="249"/>
      <c r="BC52" s="249"/>
      <c r="BD52" s="249"/>
      <c r="BE52" s="249"/>
      <c r="BF52" s="249"/>
    </row>
    <row r="53" customFormat="false" ht="20.25" hidden="false" customHeight="true" outlineLevel="0" collapsed="false">
      <c r="B53" s="242"/>
      <c r="C53" s="250"/>
      <c r="D53" s="250"/>
      <c r="E53" s="250"/>
      <c r="F53" s="231"/>
      <c r="G53" s="244"/>
      <c r="H53" s="511"/>
      <c r="I53" s="511"/>
      <c r="J53" s="511"/>
      <c r="K53" s="511"/>
      <c r="L53" s="245"/>
      <c r="M53" s="245"/>
      <c r="N53" s="245"/>
      <c r="O53" s="245"/>
      <c r="P53" s="232" t="s">
        <v>35</v>
      </c>
      <c r="Q53" s="232"/>
      <c r="R53" s="232"/>
      <c r="S53" s="233" t="str">
        <f aca="false">IF(S52="","",VLOOKUP(S52,'シフト記号表（勤務時間帯） (6)'!$C$6:$K$35,9,FALSE()))</f>
        <v/>
      </c>
      <c r="T53" s="234" t="str">
        <f aca="false">IF(T52="","",VLOOKUP(T52,'シフト記号表（勤務時間帯） (6)'!$C$6:$K$35,9,FALSE()))</f>
        <v/>
      </c>
      <c r="U53" s="234" t="str">
        <f aca="false">IF(U52="","",VLOOKUP(U52,'シフト記号表（勤務時間帯） (6)'!$C$6:$K$35,9,FALSE()))</f>
        <v/>
      </c>
      <c r="V53" s="234" t="str">
        <f aca="false">IF(V52="","",VLOOKUP(V52,'シフト記号表（勤務時間帯） (6)'!$C$6:$K$35,9,FALSE()))</f>
        <v/>
      </c>
      <c r="W53" s="234" t="str">
        <f aca="false">IF(W52="","",VLOOKUP(W52,'シフト記号表（勤務時間帯） (6)'!$C$6:$K$35,9,FALSE()))</f>
        <v/>
      </c>
      <c r="X53" s="234" t="str">
        <f aca="false">IF(X52="","",VLOOKUP(X52,'シフト記号表（勤務時間帯） (6)'!$C$6:$K$35,9,FALSE()))</f>
        <v/>
      </c>
      <c r="Y53" s="235" t="str">
        <f aca="false">IF(Y52="","",VLOOKUP(Y52,'シフト記号表（勤務時間帯） (6)'!$C$6:$K$35,9,FALSE()))</f>
        <v/>
      </c>
      <c r="Z53" s="233" t="str">
        <f aca="false">IF(Z52="","",VLOOKUP(Z52,'シフト記号表（勤務時間帯） (6)'!$C$6:$K$35,9,FALSE()))</f>
        <v/>
      </c>
      <c r="AA53" s="234" t="str">
        <f aca="false">IF(AA52="","",VLOOKUP(AA52,'シフト記号表（勤務時間帯） (6)'!$C$6:$K$35,9,FALSE()))</f>
        <v/>
      </c>
      <c r="AB53" s="234" t="str">
        <f aca="false">IF(AB52="","",VLOOKUP(AB52,'シフト記号表（勤務時間帯） (6)'!$C$6:$K$35,9,FALSE()))</f>
        <v/>
      </c>
      <c r="AC53" s="234" t="str">
        <f aca="false">IF(AC52="","",VLOOKUP(AC52,'シフト記号表（勤務時間帯） (6)'!$C$6:$K$35,9,FALSE()))</f>
        <v/>
      </c>
      <c r="AD53" s="234" t="str">
        <f aca="false">IF(AD52="","",VLOOKUP(AD52,'シフト記号表（勤務時間帯） (6)'!$C$6:$K$35,9,FALSE()))</f>
        <v/>
      </c>
      <c r="AE53" s="234" t="str">
        <f aca="false">IF(AE52="","",VLOOKUP(AE52,'シフト記号表（勤務時間帯） (6)'!$C$6:$K$35,9,FALSE()))</f>
        <v/>
      </c>
      <c r="AF53" s="235" t="str">
        <f aca="false">IF(AF52="","",VLOOKUP(AF52,'シフト記号表（勤務時間帯） (6)'!$C$6:$K$35,9,FALSE()))</f>
        <v/>
      </c>
      <c r="AG53" s="233" t="str">
        <f aca="false">IF(AG52="","",VLOOKUP(AG52,'シフト記号表（勤務時間帯） (6)'!$C$6:$K$35,9,FALSE()))</f>
        <v/>
      </c>
      <c r="AH53" s="234" t="str">
        <f aca="false">IF(AH52="","",VLOOKUP(AH52,'シフト記号表（勤務時間帯） (6)'!$C$6:$K$35,9,FALSE()))</f>
        <v/>
      </c>
      <c r="AI53" s="234" t="str">
        <f aca="false">IF(AI52="","",VLOOKUP(AI52,'シフト記号表（勤務時間帯） (6)'!$C$6:$K$35,9,FALSE()))</f>
        <v/>
      </c>
      <c r="AJ53" s="234" t="str">
        <f aca="false">IF(AJ52="","",VLOOKUP(AJ52,'シフト記号表（勤務時間帯） (6)'!$C$6:$K$35,9,FALSE()))</f>
        <v/>
      </c>
      <c r="AK53" s="234" t="str">
        <f aca="false">IF(AK52="","",VLOOKUP(AK52,'シフト記号表（勤務時間帯） (6)'!$C$6:$K$35,9,FALSE()))</f>
        <v/>
      </c>
      <c r="AL53" s="234" t="str">
        <f aca="false">IF(AL52="","",VLOOKUP(AL52,'シフト記号表（勤務時間帯） (6)'!$C$6:$K$35,9,FALSE()))</f>
        <v/>
      </c>
      <c r="AM53" s="235" t="str">
        <f aca="false">IF(AM52="","",VLOOKUP(AM52,'シフト記号表（勤務時間帯） (6)'!$C$6:$K$35,9,FALSE()))</f>
        <v/>
      </c>
      <c r="AN53" s="233" t="str">
        <f aca="false">IF(AN52="","",VLOOKUP(AN52,'シフト記号表（勤務時間帯） (6)'!$C$6:$K$35,9,FALSE()))</f>
        <v/>
      </c>
      <c r="AO53" s="234" t="str">
        <f aca="false">IF(AO52="","",VLOOKUP(AO52,'シフト記号表（勤務時間帯） (6)'!$C$6:$K$35,9,FALSE()))</f>
        <v/>
      </c>
      <c r="AP53" s="234" t="str">
        <f aca="false">IF(AP52="","",VLOOKUP(AP52,'シフト記号表（勤務時間帯） (6)'!$C$6:$K$35,9,FALSE()))</f>
        <v/>
      </c>
      <c r="AQ53" s="234" t="str">
        <f aca="false">IF(AQ52="","",VLOOKUP(AQ52,'シフト記号表（勤務時間帯） (6)'!$C$6:$K$35,9,FALSE()))</f>
        <v/>
      </c>
      <c r="AR53" s="234" t="str">
        <f aca="false">IF(AR52="","",VLOOKUP(AR52,'シフト記号表（勤務時間帯） (6)'!$C$6:$K$35,9,FALSE()))</f>
        <v/>
      </c>
      <c r="AS53" s="234" t="str">
        <f aca="false">IF(AS52="","",VLOOKUP(AS52,'シフト記号表（勤務時間帯） (6)'!$C$6:$K$35,9,FALSE()))</f>
        <v/>
      </c>
      <c r="AT53" s="235" t="str">
        <f aca="false">IF(AT52="","",VLOOKUP(AT52,'シフト記号表（勤務時間帯） (6)'!$C$6:$K$35,9,FALSE()))</f>
        <v/>
      </c>
      <c r="AU53" s="233" t="str">
        <f aca="false">IF(AU52="","",VLOOKUP(AU52,'シフト記号表（勤務時間帯） (6)'!$C$6:$K$35,9,FALSE()))</f>
        <v/>
      </c>
      <c r="AV53" s="234" t="str">
        <f aca="false">IF(AV52="","",VLOOKUP(AV52,'シフト記号表（勤務時間帯） (6)'!$C$6:$K$35,9,FALSE()))</f>
        <v/>
      </c>
      <c r="AW53" s="234" t="str">
        <f aca="false">IF(AW52="","",VLOOKUP(AW52,'シフト記号表（勤務時間帯） (6)'!$C$6:$K$35,9,FALSE()))</f>
        <v/>
      </c>
      <c r="AX53" s="236" t="n">
        <f aca="false">IF($BB$3="４週",SUM(S53:AT53),IF($BB$3="暦月",SUM(S53:AW53),""))</f>
        <v>0</v>
      </c>
      <c r="AY53" s="236"/>
      <c r="AZ53" s="237" t="n">
        <f aca="false">IF($BB$3="４週",AX53/4,IF($BB$3="暦月",療養通所!AX53/(療養通所!$BB$8/7),""))</f>
        <v>0</v>
      </c>
      <c r="BA53" s="237"/>
      <c r="BB53" s="249"/>
      <c r="BC53" s="249"/>
      <c r="BD53" s="249"/>
      <c r="BE53" s="249"/>
      <c r="BF53" s="249"/>
    </row>
    <row r="54" customFormat="false" ht="20.25" hidden="false" customHeight="true" outlineLevel="0" collapsed="false">
      <c r="B54" s="242"/>
      <c r="C54" s="250"/>
      <c r="D54" s="250"/>
      <c r="E54" s="250"/>
      <c r="F54" s="231" t="n">
        <f aca="false">C52</f>
        <v>0</v>
      </c>
      <c r="G54" s="244"/>
      <c r="H54" s="511"/>
      <c r="I54" s="511"/>
      <c r="J54" s="511"/>
      <c r="K54" s="511"/>
      <c r="L54" s="245"/>
      <c r="M54" s="245"/>
      <c r="N54" s="245"/>
      <c r="O54" s="245"/>
      <c r="P54" s="239" t="s">
        <v>151</v>
      </c>
      <c r="Q54" s="239"/>
      <c r="R54" s="239"/>
      <c r="S54" s="96" t="str">
        <f aca="false">IF(S52="","",VLOOKUP(S52,'シフト記号表（勤務時間帯） (6)'!$C$6:$S$35,17,FALSE()))</f>
        <v/>
      </c>
      <c r="T54" s="97" t="str">
        <f aca="false">IF(T52="","",VLOOKUP(T52,'シフト記号表（勤務時間帯） (6)'!$C$6:$S$35,17,FALSE()))</f>
        <v/>
      </c>
      <c r="U54" s="97" t="str">
        <f aca="false">IF(U52="","",VLOOKUP(U52,'シフト記号表（勤務時間帯） (6)'!$C$6:$S$35,17,FALSE()))</f>
        <v/>
      </c>
      <c r="V54" s="97" t="str">
        <f aca="false">IF(V52="","",VLOOKUP(V52,'シフト記号表（勤務時間帯） (6)'!$C$6:$S$35,17,FALSE()))</f>
        <v/>
      </c>
      <c r="W54" s="97" t="str">
        <f aca="false">IF(W52="","",VLOOKUP(W52,'シフト記号表（勤務時間帯） (6)'!$C$6:$S$35,17,FALSE()))</f>
        <v/>
      </c>
      <c r="X54" s="97" t="str">
        <f aca="false">IF(X52="","",VLOOKUP(X52,'シフト記号表（勤務時間帯） (6)'!$C$6:$S$35,17,FALSE()))</f>
        <v/>
      </c>
      <c r="Y54" s="98" t="str">
        <f aca="false">IF(Y52="","",VLOOKUP(Y52,'シフト記号表（勤務時間帯） (6)'!$C$6:$S$35,17,FALSE()))</f>
        <v/>
      </c>
      <c r="Z54" s="96" t="str">
        <f aca="false">IF(Z52="","",VLOOKUP(Z52,'シフト記号表（勤務時間帯） (6)'!$C$6:$S$35,17,FALSE()))</f>
        <v/>
      </c>
      <c r="AA54" s="97" t="str">
        <f aca="false">IF(AA52="","",VLOOKUP(AA52,'シフト記号表（勤務時間帯） (6)'!$C$6:$S$35,17,FALSE()))</f>
        <v/>
      </c>
      <c r="AB54" s="97" t="str">
        <f aca="false">IF(AB52="","",VLOOKUP(AB52,'シフト記号表（勤務時間帯） (6)'!$C$6:$S$35,17,FALSE()))</f>
        <v/>
      </c>
      <c r="AC54" s="97" t="str">
        <f aca="false">IF(AC52="","",VLOOKUP(AC52,'シフト記号表（勤務時間帯） (6)'!$C$6:$S$35,17,FALSE()))</f>
        <v/>
      </c>
      <c r="AD54" s="97" t="str">
        <f aca="false">IF(AD52="","",VLOOKUP(AD52,'シフト記号表（勤務時間帯） (6)'!$C$6:$S$35,17,FALSE()))</f>
        <v/>
      </c>
      <c r="AE54" s="97" t="str">
        <f aca="false">IF(AE52="","",VLOOKUP(AE52,'シフト記号表（勤務時間帯） (6)'!$C$6:$S$35,17,FALSE()))</f>
        <v/>
      </c>
      <c r="AF54" s="98" t="str">
        <f aca="false">IF(AF52="","",VLOOKUP(AF52,'シフト記号表（勤務時間帯） (6)'!$C$6:$S$35,17,FALSE()))</f>
        <v/>
      </c>
      <c r="AG54" s="96" t="str">
        <f aca="false">IF(AG52="","",VLOOKUP(AG52,'シフト記号表（勤務時間帯） (6)'!$C$6:$S$35,17,FALSE()))</f>
        <v/>
      </c>
      <c r="AH54" s="97" t="str">
        <f aca="false">IF(AH52="","",VLOOKUP(AH52,'シフト記号表（勤務時間帯） (6)'!$C$6:$S$35,17,FALSE()))</f>
        <v/>
      </c>
      <c r="AI54" s="97" t="str">
        <f aca="false">IF(AI52="","",VLOOKUP(AI52,'シフト記号表（勤務時間帯） (6)'!$C$6:$S$35,17,FALSE()))</f>
        <v/>
      </c>
      <c r="AJ54" s="97" t="str">
        <f aca="false">IF(AJ52="","",VLOOKUP(AJ52,'シフト記号表（勤務時間帯） (6)'!$C$6:$S$35,17,FALSE()))</f>
        <v/>
      </c>
      <c r="AK54" s="97" t="str">
        <f aca="false">IF(AK52="","",VLOOKUP(AK52,'シフト記号表（勤務時間帯） (6)'!$C$6:$S$35,17,FALSE()))</f>
        <v/>
      </c>
      <c r="AL54" s="97" t="str">
        <f aca="false">IF(AL52="","",VLOOKUP(AL52,'シフト記号表（勤務時間帯） (6)'!$C$6:$S$35,17,FALSE()))</f>
        <v/>
      </c>
      <c r="AM54" s="98" t="str">
        <f aca="false">IF(AM52="","",VLOOKUP(AM52,'シフト記号表（勤務時間帯） (6)'!$C$6:$S$35,17,FALSE()))</f>
        <v/>
      </c>
      <c r="AN54" s="96" t="str">
        <f aca="false">IF(AN52="","",VLOOKUP(AN52,'シフト記号表（勤務時間帯） (6)'!$C$6:$S$35,17,FALSE()))</f>
        <v/>
      </c>
      <c r="AO54" s="97" t="str">
        <f aca="false">IF(AO52="","",VLOOKUP(AO52,'シフト記号表（勤務時間帯） (6)'!$C$6:$S$35,17,FALSE()))</f>
        <v/>
      </c>
      <c r="AP54" s="97" t="str">
        <f aca="false">IF(AP52="","",VLOOKUP(AP52,'シフト記号表（勤務時間帯） (6)'!$C$6:$S$35,17,FALSE()))</f>
        <v/>
      </c>
      <c r="AQ54" s="97" t="str">
        <f aca="false">IF(AQ52="","",VLOOKUP(AQ52,'シフト記号表（勤務時間帯） (6)'!$C$6:$S$35,17,FALSE()))</f>
        <v/>
      </c>
      <c r="AR54" s="97" t="str">
        <f aca="false">IF(AR52="","",VLOOKUP(AR52,'シフト記号表（勤務時間帯） (6)'!$C$6:$S$35,17,FALSE()))</f>
        <v/>
      </c>
      <c r="AS54" s="97" t="str">
        <f aca="false">IF(AS52="","",VLOOKUP(AS52,'シフト記号表（勤務時間帯） (6)'!$C$6:$S$35,17,FALSE()))</f>
        <v/>
      </c>
      <c r="AT54" s="98" t="str">
        <f aca="false">IF(AT52="","",VLOOKUP(AT52,'シフト記号表（勤務時間帯） (6)'!$C$6:$S$35,17,FALSE()))</f>
        <v/>
      </c>
      <c r="AU54" s="96" t="str">
        <f aca="false">IF(AU52="","",VLOOKUP(AU52,'シフト記号表（勤務時間帯） (6)'!$C$6:$S$35,17,FALSE()))</f>
        <v/>
      </c>
      <c r="AV54" s="97" t="str">
        <f aca="false">IF(AV52="","",VLOOKUP(AV52,'シフト記号表（勤務時間帯） (6)'!$C$6:$S$35,17,FALSE()))</f>
        <v/>
      </c>
      <c r="AW54" s="97" t="str">
        <f aca="false">IF(AW52="","",VLOOKUP(AW52,'シフト記号表（勤務時間帯） (6)'!$C$6:$S$35,17,FALSE()))</f>
        <v/>
      </c>
      <c r="AX54" s="240" t="n">
        <f aca="false">IF($BB$3="４週",SUM(S54:AT54),IF($BB$3="暦月",SUM(S54:AW54),""))</f>
        <v>0</v>
      </c>
      <c r="AY54" s="240"/>
      <c r="AZ54" s="241" t="n">
        <f aca="false">IF($BB$3="４週",AX54/4,IF($BB$3="暦月",療養通所!AX54/(療養通所!$BB$8/7),""))</f>
        <v>0</v>
      </c>
      <c r="BA54" s="241"/>
      <c r="BB54" s="249"/>
      <c r="BC54" s="249"/>
      <c r="BD54" s="249"/>
      <c r="BE54" s="249"/>
      <c r="BF54" s="249"/>
    </row>
    <row r="55" customFormat="false" ht="20.25" hidden="false" customHeight="true" outlineLevel="0" collapsed="false">
      <c r="B55" s="242" t="n">
        <f aca="false">B52+1</f>
        <v>12</v>
      </c>
      <c r="C55" s="250"/>
      <c r="D55" s="250"/>
      <c r="E55" s="250"/>
      <c r="F55" s="104"/>
      <c r="G55" s="244"/>
      <c r="H55" s="511"/>
      <c r="I55" s="511"/>
      <c r="J55" s="511"/>
      <c r="K55" s="511"/>
      <c r="L55" s="245"/>
      <c r="M55" s="245"/>
      <c r="N55" s="245"/>
      <c r="O55" s="245"/>
      <c r="P55" s="246" t="s">
        <v>34</v>
      </c>
      <c r="Q55" s="246"/>
      <c r="R55" s="246"/>
      <c r="S55" s="110"/>
      <c r="T55" s="111"/>
      <c r="U55" s="111"/>
      <c r="V55" s="111"/>
      <c r="W55" s="111"/>
      <c r="X55" s="111"/>
      <c r="Y55" s="112"/>
      <c r="Z55" s="110"/>
      <c r="AA55" s="111"/>
      <c r="AB55" s="111"/>
      <c r="AC55" s="111"/>
      <c r="AD55" s="111"/>
      <c r="AE55" s="111"/>
      <c r="AF55" s="112"/>
      <c r="AG55" s="110"/>
      <c r="AH55" s="111"/>
      <c r="AI55" s="111"/>
      <c r="AJ55" s="111"/>
      <c r="AK55" s="111"/>
      <c r="AL55" s="111"/>
      <c r="AM55" s="112"/>
      <c r="AN55" s="110"/>
      <c r="AO55" s="111"/>
      <c r="AP55" s="111"/>
      <c r="AQ55" s="111"/>
      <c r="AR55" s="111"/>
      <c r="AS55" s="111"/>
      <c r="AT55" s="112"/>
      <c r="AU55" s="110"/>
      <c r="AV55" s="111"/>
      <c r="AW55" s="111"/>
      <c r="AX55" s="247"/>
      <c r="AY55" s="247"/>
      <c r="AZ55" s="248"/>
      <c r="BA55" s="248"/>
      <c r="BB55" s="251"/>
      <c r="BC55" s="251"/>
      <c r="BD55" s="251"/>
      <c r="BE55" s="251"/>
      <c r="BF55" s="251"/>
    </row>
    <row r="56" customFormat="false" ht="20.25" hidden="false" customHeight="true" outlineLevel="0" collapsed="false">
      <c r="B56" s="242"/>
      <c r="C56" s="250"/>
      <c r="D56" s="250"/>
      <c r="E56" s="250"/>
      <c r="F56" s="231"/>
      <c r="G56" s="244"/>
      <c r="H56" s="511"/>
      <c r="I56" s="511"/>
      <c r="J56" s="511"/>
      <c r="K56" s="511"/>
      <c r="L56" s="245"/>
      <c r="M56" s="245"/>
      <c r="N56" s="245"/>
      <c r="O56" s="245"/>
      <c r="P56" s="232" t="s">
        <v>35</v>
      </c>
      <c r="Q56" s="232"/>
      <c r="R56" s="232"/>
      <c r="S56" s="233" t="str">
        <f aca="false">IF(S55="","",VLOOKUP(S55,'シフト記号表（勤務時間帯） (6)'!$C$6:$K$35,9,FALSE()))</f>
        <v/>
      </c>
      <c r="T56" s="234" t="str">
        <f aca="false">IF(T55="","",VLOOKUP(T55,'シフト記号表（勤務時間帯） (6)'!$C$6:$K$35,9,FALSE()))</f>
        <v/>
      </c>
      <c r="U56" s="234" t="str">
        <f aca="false">IF(U55="","",VLOOKUP(U55,'シフト記号表（勤務時間帯） (6)'!$C$6:$K$35,9,FALSE()))</f>
        <v/>
      </c>
      <c r="V56" s="234" t="str">
        <f aca="false">IF(V55="","",VLOOKUP(V55,'シフト記号表（勤務時間帯） (6)'!$C$6:$K$35,9,FALSE()))</f>
        <v/>
      </c>
      <c r="W56" s="234" t="str">
        <f aca="false">IF(W55="","",VLOOKUP(W55,'シフト記号表（勤務時間帯） (6)'!$C$6:$K$35,9,FALSE()))</f>
        <v/>
      </c>
      <c r="X56" s="234" t="str">
        <f aca="false">IF(X55="","",VLOOKUP(X55,'シフト記号表（勤務時間帯） (6)'!$C$6:$K$35,9,FALSE()))</f>
        <v/>
      </c>
      <c r="Y56" s="235" t="str">
        <f aca="false">IF(Y55="","",VLOOKUP(Y55,'シフト記号表（勤務時間帯） (6)'!$C$6:$K$35,9,FALSE()))</f>
        <v/>
      </c>
      <c r="Z56" s="233" t="str">
        <f aca="false">IF(Z55="","",VLOOKUP(Z55,'シフト記号表（勤務時間帯） (6)'!$C$6:$K$35,9,FALSE()))</f>
        <v/>
      </c>
      <c r="AA56" s="234" t="str">
        <f aca="false">IF(AA55="","",VLOOKUP(AA55,'シフト記号表（勤務時間帯） (6)'!$C$6:$K$35,9,FALSE()))</f>
        <v/>
      </c>
      <c r="AB56" s="234" t="str">
        <f aca="false">IF(AB55="","",VLOOKUP(AB55,'シフト記号表（勤務時間帯） (6)'!$C$6:$K$35,9,FALSE()))</f>
        <v/>
      </c>
      <c r="AC56" s="234" t="str">
        <f aca="false">IF(AC55="","",VLOOKUP(AC55,'シフト記号表（勤務時間帯） (6)'!$C$6:$K$35,9,FALSE()))</f>
        <v/>
      </c>
      <c r="AD56" s="234" t="str">
        <f aca="false">IF(AD55="","",VLOOKUP(AD55,'シフト記号表（勤務時間帯） (6)'!$C$6:$K$35,9,FALSE()))</f>
        <v/>
      </c>
      <c r="AE56" s="234" t="str">
        <f aca="false">IF(AE55="","",VLOOKUP(AE55,'シフト記号表（勤務時間帯） (6)'!$C$6:$K$35,9,FALSE()))</f>
        <v/>
      </c>
      <c r="AF56" s="235" t="str">
        <f aca="false">IF(AF55="","",VLOOKUP(AF55,'シフト記号表（勤務時間帯） (6)'!$C$6:$K$35,9,FALSE()))</f>
        <v/>
      </c>
      <c r="AG56" s="233" t="str">
        <f aca="false">IF(AG55="","",VLOOKUP(AG55,'シフト記号表（勤務時間帯） (6)'!$C$6:$K$35,9,FALSE()))</f>
        <v/>
      </c>
      <c r="AH56" s="234" t="str">
        <f aca="false">IF(AH55="","",VLOOKUP(AH55,'シフト記号表（勤務時間帯） (6)'!$C$6:$K$35,9,FALSE()))</f>
        <v/>
      </c>
      <c r="AI56" s="234" t="str">
        <f aca="false">IF(AI55="","",VLOOKUP(AI55,'シフト記号表（勤務時間帯） (6)'!$C$6:$K$35,9,FALSE()))</f>
        <v/>
      </c>
      <c r="AJ56" s="234" t="str">
        <f aca="false">IF(AJ55="","",VLOOKUP(AJ55,'シフト記号表（勤務時間帯） (6)'!$C$6:$K$35,9,FALSE()))</f>
        <v/>
      </c>
      <c r="AK56" s="234" t="str">
        <f aca="false">IF(AK55="","",VLOOKUP(AK55,'シフト記号表（勤務時間帯） (6)'!$C$6:$K$35,9,FALSE()))</f>
        <v/>
      </c>
      <c r="AL56" s="234" t="str">
        <f aca="false">IF(AL55="","",VLOOKUP(AL55,'シフト記号表（勤務時間帯） (6)'!$C$6:$K$35,9,FALSE()))</f>
        <v/>
      </c>
      <c r="AM56" s="235" t="str">
        <f aca="false">IF(AM55="","",VLOOKUP(AM55,'シフト記号表（勤務時間帯） (6)'!$C$6:$K$35,9,FALSE()))</f>
        <v/>
      </c>
      <c r="AN56" s="233" t="str">
        <f aca="false">IF(AN55="","",VLOOKUP(AN55,'シフト記号表（勤務時間帯） (6)'!$C$6:$K$35,9,FALSE()))</f>
        <v/>
      </c>
      <c r="AO56" s="234" t="str">
        <f aca="false">IF(AO55="","",VLOOKUP(AO55,'シフト記号表（勤務時間帯） (6)'!$C$6:$K$35,9,FALSE()))</f>
        <v/>
      </c>
      <c r="AP56" s="234" t="str">
        <f aca="false">IF(AP55="","",VLOOKUP(AP55,'シフト記号表（勤務時間帯） (6)'!$C$6:$K$35,9,FALSE()))</f>
        <v/>
      </c>
      <c r="AQ56" s="234" t="str">
        <f aca="false">IF(AQ55="","",VLOOKUP(AQ55,'シフト記号表（勤務時間帯） (6)'!$C$6:$K$35,9,FALSE()))</f>
        <v/>
      </c>
      <c r="AR56" s="234" t="str">
        <f aca="false">IF(AR55="","",VLOOKUP(AR55,'シフト記号表（勤務時間帯） (6)'!$C$6:$K$35,9,FALSE()))</f>
        <v/>
      </c>
      <c r="AS56" s="234" t="str">
        <f aca="false">IF(AS55="","",VLOOKUP(AS55,'シフト記号表（勤務時間帯） (6)'!$C$6:$K$35,9,FALSE()))</f>
        <v/>
      </c>
      <c r="AT56" s="235" t="str">
        <f aca="false">IF(AT55="","",VLOOKUP(AT55,'シフト記号表（勤務時間帯） (6)'!$C$6:$K$35,9,FALSE()))</f>
        <v/>
      </c>
      <c r="AU56" s="233" t="str">
        <f aca="false">IF(AU55="","",VLOOKUP(AU55,'シフト記号表（勤務時間帯） (6)'!$C$6:$K$35,9,FALSE()))</f>
        <v/>
      </c>
      <c r="AV56" s="234" t="str">
        <f aca="false">IF(AV55="","",VLOOKUP(AV55,'シフト記号表（勤務時間帯） (6)'!$C$6:$K$35,9,FALSE()))</f>
        <v/>
      </c>
      <c r="AW56" s="234" t="str">
        <f aca="false">IF(AW55="","",VLOOKUP(AW55,'シフト記号表（勤務時間帯） (6)'!$C$6:$K$35,9,FALSE()))</f>
        <v/>
      </c>
      <c r="AX56" s="236" t="n">
        <f aca="false">IF($BB$3="４週",SUM(S56:AT56),IF($BB$3="暦月",SUM(S56:AW56),""))</f>
        <v>0</v>
      </c>
      <c r="AY56" s="236"/>
      <c r="AZ56" s="237" t="n">
        <f aca="false">IF($BB$3="４週",AX56/4,IF($BB$3="暦月",療養通所!AX56/(療養通所!$BB$8/7),""))</f>
        <v>0</v>
      </c>
      <c r="BA56" s="237"/>
      <c r="BB56" s="251"/>
      <c r="BC56" s="251"/>
      <c r="BD56" s="251"/>
      <c r="BE56" s="251"/>
      <c r="BF56" s="251"/>
    </row>
    <row r="57" customFormat="false" ht="20.25" hidden="false" customHeight="true" outlineLevel="0" collapsed="false">
      <c r="B57" s="242"/>
      <c r="C57" s="250"/>
      <c r="D57" s="250"/>
      <c r="E57" s="250"/>
      <c r="F57" s="231" t="n">
        <f aca="false">C55</f>
        <v>0</v>
      </c>
      <c r="G57" s="244"/>
      <c r="H57" s="511"/>
      <c r="I57" s="511"/>
      <c r="J57" s="511"/>
      <c r="K57" s="511"/>
      <c r="L57" s="245"/>
      <c r="M57" s="245"/>
      <c r="N57" s="245"/>
      <c r="O57" s="245"/>
      <c r="P57" s="239" t="s">
        <v>151</v>
      </c>
      <c r="Q57" s="239"/>
      <c r="R57" s="239"/>
      <c r="S57" s="96" t="str">
        <f aca="false">IF(S55="","",VLOOKUP(S55,'シフト記号表（勤務時間帯） (6)'!$C$6:$S$35,17,FALSE()))</f>
        <v/>
      </c>
      <c r="T57" s="97" t="str">
        <f aca="false">IF(T55="","",VLOOKUP(T55,'シフト記号表（勤務時間帯） (6)'!$C$6:$S$35,17,FALSE()))</f>
        <v/>
      </c>
      <c r="U57" s="97" t="str">
        <f aca="false">IF(U55="","",VLOOKUP(U55,'シフト記号表（勤務時間帯） (6)'!$C$6:$S$35,17,FALSE()))</f>
        <v/>
      </c>
      <c r="V57" s="97" t="str">
        <f aca="false">IF(V55="","",VLOOKUP(V55,'シフト記号表（勤務時間帯） (6)'!$C$6:$S$35,17,FALSE()))</f>
        <v/>
      </c>
      <c r="W57" s="97" t="str">
        <f aca="false">IF(W55="","",VLOOKUP(W55,'シフト記号表（勤務時間帯） (6)'!$C$6:$S$35,17,FALSE()))</f>
        <v/>
      </c>
      <c r="X57" s="97" t="str">
        <f aca="false">IF(X55="","",VLOOKUP(X55,'シフト記号表（勤務時間帯） (6)'!$C$6:$S$35,17,FALSE()))</f>
        <v/>
      </c>
      <c r="Y57" s="98" t="str">
        <f aca="false">IF(Y55="","",VLOOKUP(Y55,'シフト記号表（勤務時間帯） (6)'!$C$6:$S$35,17,FALSE()))</f>
        <v/>
      </c>
      <c r="Z57" s="96" t="str">
        <f aca="false">IF(Z55="","",VLOOKUP(Z55,'シフト記号表（勤務時間帯） (6)'!$C$6:$S$35,17,FALSE()))</f>
        <v/>
      </c>
      <c r="AA57" s="97" t="str">
        <f aca="false">IF(AA55="","",VLOOKUP(AA55,'シフト記号表（勤務時間帯） (6)'!$C$6:$S$35,17,FALSE()))</f>
        <v/>
      </c>
      <c r="AB57" s="97" t="str">
        <f aca="false">IF(AB55="","",VLOOKUP(AB55,'シフト記号表（勤務時間帯） (6)'!$C$6:$S$35,17,FALSE()))</f>
        <v/>
      </c>
      <c r="AC57" s="97" t="str">
        <f aca="false">IF(AC55="","",VLOOKUP(AC55,'シフト記号表（勤務時間帯） (6)'!$C$6:$S$35,17,FALSE()))</f>
        <v/>
      </c>
      <c r="AD57" s="97" t="str">
        <f aca="false">IF(AD55="","",VLOOKUP(AD55,'シフト記号表（勤務時間帯） (6)'!$C$6:$S$35,17,FALSE()))</f>
        <v/>
      </c>
      <c r="AE57" s="97" t="str">
        <f aca="false">IF(AE55="","",VLOOKUP(AE55,'シフト記号表（勤務時間帯） (6)'!$C$6:$S$35,17,FALSE()))</f>
        <v/>
      </c>
      <c r="AF57" s="98" t="str">
        <f aca="false">IF(AF55="","",VLOOKUP(AF55,'シフト記号表（勤務時間帯） (6)'!$C$6:$S$35,17,FALSE()))</f>
        <v/>
      </c>
      <c r="AG57" s="96" t="str">
        <f aca="false">IF(AG55="","",VLOOKUP(AG55,'シフト記号表（勤務時間帯） (6)'!$C$6:$S$35,17,FALSE()))</f>
        <v/>
      </c>
      <c r="AH57" s="97" t="str">
        <f aca="false">IF(AH55="","",VLOOKUP(AH55,'シフト記号表（勤務時間帯） (6)'!$C$6:$S$35,17,FALSE()))</f>
        <v/>
      </c>
      <c r="AI57" s="97" t="str">
        <f aca="false">IF(AI55="","",VLOOKUP(AI55,'シフト記号表（勤務時間帯） (6)'!$C$6:$S$35,17,FALSE()))</f>
        <v/>
      </c>
      <c r="AJ57" s="97" t="str">
        <f aca="false">IF(AJ55="","",VLOOKUP(AJ55,'シフト記号表（勤務時間帯） (6)'!$C$6:$S$35,17,FALSE()))</f>
        <v/>
      </c>
      <c r="AK57" s="97" t="str">
        <f aca="false">IF(AK55="","",VLOOKUP(AK55,'シフト記号表（勤務時間帯） (6)'!$C$6:$S$35,17,FALSE()))</f>
        <v/>
      </c>
      <c r="AL57" s="97" t="str">
        <f aca="false">IF(AL55="","",VLOOKUP(AL55,'シフト記号表（勤務時間帯） (6)'!$C$6:$S$35,17,FALSE()))</f>
        <v/>
      </c>
      <c r="AM57" s="98" t="str">
        <f aca="false">IF(AM55="","",VLOOKUP(AM55,'シフト記号表（勤務時間帯） (6)'!$C$6:$S$35,17,FALSE()))</f>
        <v/>
      </c>
      <c r="AN57" s="96" t="str">
        <f aca="false">IF(AN55="","",VLOOKUP(AN55,'シフト記号表（勤務時間帯） (6)'!$C$6:$S$35,17,FALSE()))</f>
        <v/>
      </c>
      <c r="AO57" s="97" t="str">
        <f aca="false">IF(AO55="","",VLOOKUP(AO55,'シフト記号表（勤務時間帯） (6)'!$C$6:$S$35,17,FALSE()))</f>
        <v/>
      </c>
      <c r="AP57" s="97" t="str">
        <f aca="false">IF(AP55="","",VLOOKUP(AP55,'シフト記号表（勤務時間帯） (6)'!$C$6:$S$35,17,FALSE()))</f>
        <v/>
      </c>
      <c r="AQ57" s="97" t="str">
        <f aca="false">IF(AQ55="","",VLOOKUP(AQ55,'シフト記号表（勤務時間帯） (6)'!$C$6:$S$35,17,FALSE()))</f>
        <v/>
      </c>
      <c r="AR57" s="97" t="str">
        <f aca="false">IF(AR55="","",VLOOKUP(AR55,'シフト記号表（勤務時間帯） (6)'!$C$6:$S$35,17,FALSE()))</f>
        <v/>
      </c>
      <c r="AS57" s="97" t="str">
        <f aca="false">IF(AS55="","",VLOOKUP(AS55,'シフト記号表（勤務時間帯） (6)'!$C$6:$S$35,17,FALSE()))</f>
        <v/>
      </c>
      <c r="AT57" s="98" t="str">
        <f aca="false">IF(AT55="","",VLOOKUP(AT55,'シフト記号表（勤務時間帯） (6)'!$C$6:$S$35,17,FALSE()))</f>
        <v/>
      </c>
      <c r="AU57" s="96" t="str">
        <f aca="false">IF(AU55="","",VLOOKUP(AU55,'シフト記号表（勤務時間帯） (6)'!$C$6:$S$35,17,FALSE()))</f>
        <v/>
      </c>
      <c r="AV57" s="97" t="str">
        <f aca="false">IF(AV55="","",VLOOKUP(AV55,'シフト記号表（勤務時間帯） (6)'!$C$6:$S$35,17,FALSE()))</f>
        <v/>
      </c>
      <c r="AW57" s="97" t="str">
        <f aca="false">IF(AW55="","",VLOOKUP(AW55,'シフト記号表（勤務時間帯） (6)'!$C$6:$S$35,17,FALSE()))</f>
        <v/>
      </c>
      <c r="AX57" s="240" t="n">
        <f aca="false">IF($BB$3="４週",SUM(S57:AT57),IF($BB$3="暦月",SUM(S57:AW57),""))</f>
        <v>0</v>
      </c>
      <c r="AY57" s="240"/>
      <c r="AZ57" s="241" t="n">
        <f aca="false">IF($BB$3="４週",AX57/4,IF($BB$3="暦月",療養通所!AX57/(療養通所!$BB$8/7),""))</f>
        <v>0</v>
      </c>
      <c r="BA57" s="241"/>
      <c r="BB57" s="251"/>
      <c r="BC57" s="251"/>
      <c r="BD57" s="251"/>
      <c r="BE57" s="251"/>
      <c r="BF57" s="251"/>
    </row>
    <row r="58" customFormat="false" ht="20.25" hidden="false" customHeight="true" outlineLevel="0" collapsed="false">
      <c r="B58" s="252" t="n">
        <f aca="false">B55+1</f>
        <v>13</v>
      </c>
      <c r="C58" s="250"/>
      <c r="D58" s="250"/>
      <c r="E58" s="250"/>
      <c r="F58" s="104"/>
      <c r="G58" s="125"/>
      <c r="H58" s="126"/>
      <c r="I58" s="126"/>
      <c r="J58" s="126"/>
      <c r="K58" s="126"/>
      <c r="L58" s="253"/>
      <c r="M58" s="253"/>
      <c r="N58" s="253"/>
      <c r="O58" s="253"/>
      <c r="P58" s="246" t="s">
        <v>34</v>
      </c>
      <c r="Q58" s="246"/>
      <c r="R58" s="246"/>
      <c r="S58" s="110"/>
      <c r="T58" s="111"/>
      <c r="U58" s="111"/>
      <c r="V58" s="111"/>
      <c r="W58" s="111"/>
      <c r="X58" s="111"/>
      <c r="Y58" s="112"/>
      <c r="Z58" s="110"/>
      <c r="AA58" s="111"/>
      <c r="AB58" s="111"/>
      <c r="AC58" s="111"/>
      <c r="AD58" s="111"/>
      <c r="AE58" s="111"/>
      <c r="AF58" s="112"/>
      <c r="AG58" s="110"/>
      <c r="AH58" s="111"/>
      <c r="AI58" s="111"/>
      <c r="AJ58" s="111"/>
      <c r="AK58" s="111"/>
      <c r="AL58" s="111"/>
      <c r="AM58" s="112"/>
      <c r="AN58" s="110"/>
      <c r="AO58" s="111"/>
      <c r="AP58" s="111"/>
      <c r="AQ58" s="111"/>
      <c r="AR58" s="111"/>
      <c r="AS58" s="111"/>
      <c r="AT58" s="112"/>
      <c r="AU58" s="110"/>
      <c r="AV58" s="111"/>
      <c r="AW58" s="111"/>
      <c r="AX58" s="247"/>
      <c r="AY58" s="247"/>
      <c r="AZ58" s="248"/>
      <c r="BA58" s="248"/>
      <c r="BB58" s="254"/>
      <c r="BC58" s="254"/>
      <c r="BD58" s="254"/>
      <c r="BE58" s="254"/>
      <c r="BF58" s="254"/>
    </row>
    <row r="59" customFormat="false" ht="20.25" hidden="false" customHeight="true" outlineLevel="0" collapsed="false">
      <c r="B59" s="252"/>
      <c r="C59" s="250"/>
      <c r="D59" s="250"/>
      <c r="E59" s="250"/>
      <c r="F59" s="231"/>
      <c r="G59" s="125"/>
      <c r="H59" s="126"/>
      <c r="I59" s="126"/>
      <c r="J59" s="126"/>
      <c r="K59" s="126"/>
      <c r="L59" s="253"/>
      <c r="M59" s="253"/>
      <c r="N59" s="253"/>
      <c r="O59" s="253"/>
      <c r="P59" s="232" t="s">
        <v>35</v>
      </c>
      <c r="Q59" s="232"/>
      <c r="R59" s="232"/>
      <c r="S59" s="233" t="str">
        <f aca="false">IF(S58="","",VLOOKUP(S58,'シフト記号表（勤務時間帯） (6)'!$C$6:$K$35,9,FALSE()))</f>
        <v/>
      </c>
      <c r="T59" s="234" t="str">
        <f aca="false">IF(T58="","",VLOOKUP(T58,'シフト記号表（勤務時間帯） (6)'!$C$6:$K$35,9,FALSE()))</f>
        <v/>
      </c>
      <c r="U59" s="234" t="str">
        <f aca="false">IF(U58="","",VLOOKUP(U58,'シフト記号表（勤務時間帯） (6)'!$C$6:$K$35,9,FALSE()))</f>
        <v/>
      </c>
      <c r="V59" s="234" t="str">
        <f aca="false">IF(V58="","",VLOOKUP(V58,'シフト記号表（勤務時間帯） (6)'!$C$6:$K$35,9,FALSE()))</f>
        <v/>
      </c>
      <c r="W59" s="234" t="str">
        <f aca="false">IF(W58="","",VLOOKUP(W58,'シフト記号表（勤務時間帯） (6)'!$C$6:$K$35,9,FALSE()))</f>
        <v/>
      </c>
      <c r="X59" s="234" t="str">
        <f aca="false">IF(X58="","",VLOOKUP(X58,'シフト記号表（勤務時間帯） (6)'!$C$6:$K$35,9,FALSE()))</f>
        <v/>
      </c>
      <c r="Y59" s="235" t="str">
        <f aca="false">IF(Y58="","",VLOOKUP(Y58,'シフト記号表（勤務時間帯） (6)'!$C$6:$K$35,9,FALSE()))</f>
        <v/>
      </c>
      <c r="Z59" s="233" t="str">
        <f aca="false">IF(Z58="","",VLOOKUP(Z58,'シフト記号表（勤務時間帯） (6)'!$C$6:$K$35,9,FALSE()))</f>
        <v/>
      </c>
      <c r="AA59" s="234" t="str">
        <f aca="false">IF(AA58="","",VLOOKUP(AA58,'シフト記号表（勤務時間帯） (6)'!$C$6:$K$35,9,FALSE()))</f>
        <v/>
      </c>
      <c r="AB59" s="234" t="str">
        <f aca="false">IF(AB58="","",VLOOKUP(AB58,'シフト記号表（勤務時間帯） (6)'!$C$6:$K$35,9,FALSE()))</f>
        <v/>
      </c>
      <c r="AC59" s="234" t="str">
        <f aca="false">IF(AC58="","",VLOOKUP(AC58,'シフト記号表（勤務時間帯） (6)'!$C$6:$K$35,9,FALSE()))</f>
        <v/>
      </c>
      <c r="AD59" s="234" t="str">
        <f aca="false">IF(AD58="","",VLOOKUP(AD58,'シフト記号表（勤務時間帯） (6)'!$C$6:$K$35,9,FALSE()))</f>
        <v/>
      </c>
      <c r="AE59" s="234" t="str">
        <f aca="false">IF(AE58="","",VLOOKUP(AE58,'シフト記号表（勤務時間帯） (6)'!$C$6:$K$35,9,FALSE()))</f>
        <v/>
      </c>
      <c r="AF59" s="235" t="str">
        <f aca="false">IF(AF58="","",VLOOKUP(AF58,'シフト記号表（勤務時間帯） (6)'!$C$6:$K$35,9,FALSE()))</f>
        <v/>
      </c>
      <c r="AG59" s="233" t="str">
        <f aca="false">IF(AG58="","",VLOOKUP(AG58,'シフト記号表（勤務時間帯） (6)'!$C$6:$K$35,9,FALSE()))</f>
        <v/>
      </c>
      <c r="AH59" s="234" t="str">
        <f aca="false">IF(AH58="","",VLOOKUP(AH58,'シフト記号表（勤務時間帯） (6)'!$C$6:$K$35,9,FALSE()))</f>
        <v/>
      </c>
      <c r="AI59" s="234" t="str">
        <f aca="false">IF(AI58="","",VLOOKUP(AI58,'シフト記号表（勤務時間帯） (6)'!$C$6:$K$35,9,FALSE()))</f>
        <v/>
      </c>
      <c r="AJ59" s="234" t="str">
        <f aca="false">IF(AJ58="","",VLOOKUP(AJ58,'シフト記号表（勤務時間帯） (6)'!$C$6:$K$35,9,FALSE()))</f>
        <v/>
      </c>
      <c r="AK59" s="234" t="str">
        <f aca="false">IF(AK58="","",VLOOKUP(AK58,'シフト記号表（勤務時間帯） (6)'!$C$6:$K$35,9,FALSE()))</f>
        <v/>
      </c>
      <c r="AL59" s="234" t="str">
        <f aca="false">IF(AL58="","",VLOOKUP(AL58,'シフト記号表（勤務時間帯） (6)'!$C$6:$K$35,9,FALSE()))</f>
        <v/>
      </c>
      <c r="AM59" s="235" t="str">
        <f aca="false">IF(AM58="","",VLOOKUP(AM58,'シフト記号表（勤務時間帯） (6)'!$C$6:$K$35,9,FALSE()))</f>
        <v/>
      </c>
      <c r="AN59" s="233" t="str">
        <f aca="false">IF(AN58="","",VLOOKUP(AN58,'シフト記号表（勤務時間帯） (6)'!$C$6:$K$35,9,FALSE()))</f>
        <v/>
      </c>
      <c r="AO59" s="234" t="str">
        <f aca="false">IF(AO58="","",VLOOKUP(AO58,'シフト記号表（勤務時間帯） (6)'!$C$6:$K$35,9,FALSE()))</f>
        <v/>
      </c>
      <c r="AP59" s="234" t="str">
        <f aca="false">IF(AP58="","",VLOOKUP(AP58,'シフト記号表（勤務時間帯） (6)'!$C$6:$K$35,9,FALSE()))</f>
        <v/>
      </c>
      <c r="AQ59" s="234" t="str">
        <f aca="false">IF(AQ58="","",VLOOKUP(AQ58,'シフト記号表（勤務時間帯） (6)'!$C$6:$K$35,9,FALSE()))</f>
        <v/>
      </c>
      <c r="AR59" s="234" t="str">
        <f aca="false">IF(AR58="","",VLOOKUP(AR58,'シフト記号表（勤務時間帯） (6)'!$C$6:$K$35,9,FALSE()))</f>
        <v/>
      </c>
      <c r="AS59" s="234" t="str">
        <f aca="false">IF(AS58="","",VLOOKUP(AS58,'シフト記号表（勤務時間帯） (6)'!$C$6:$K$35,9,FALSE()))</f>
        <v/>
      </c>
      <c r="AT59" s="235" t="str">
        <f aca="false">IF(AT58="","",VLOOKUP(AT58,'シフト記号表（勤務時間帯） (6)'!$C$6:$K$35,9,FALSE()))</f>
        <v/>
      </c>
      <c r="AU59" s="233" t="str">
        <f aca="false">IF(AU58="","",VLOOKUP(AU58,'シフト記号表（勤務時間帯） (6)'!$C$6:$K$35,9,FALSE()))</f>
        <v/>
      </c>
      <c r="AV59" s="234" t="str">
        <f aca="false">IF(AV58="","",VLOOKUP(AV58,'シフト記号表（勤務時間帯） (6)'!$C$6:$K$35,9,FALSE()))</f>
        <v/>
      </c>
      <c r="AW59" s="234" t="str">
        <f aca="false">IF(AW58="","",VLOOKUP(AW58,'シフト記号表（勤務時間帯） (6)'!$C$6:$K$35,9,FALSE()))</f>
        <v/>
      </c>
      <c r="AX59" s="236" t="n">
        <f aca="false">IF($BB$3="４週",SUM(S59:AT59),IF($BB$3="暦月",SUM(S59:AW59),""))</f>
        <v>0</v>
      </c>
      <c r="AY59" s="236"/>
      <c r="AZ59" s="237" t="n">
        <f aca="false">IF($BB$3="４週",AX59/4,IF($BB$3="暦月",療養通所!AX59/(療養通所!$BB$8/7),""))</f>
        <v>0</v>
      </c>
      <c r="BA59" s="237"/>
      <c r="BB59" s="254"/>
      <c r="BC59" s="254"/>
      <c r="BD59" s="254"/>
      <c r="BE59" s="254"/>
      <c r="BF59" s="254"/>
    </row>
    <row r="60" customFormat="false" ht="20.25" hidden="false" customHeight="true" outlineLevel="0" collapsed="false">
      <c r="B60" s="252"/>
      <c r="C60" s="250"/>
      <c r="D60" s="250"/>
      <c r="E60" s="250"/>
      <c r="F60" s="255" t="n">
        <f aca="false">C58</f>
        <v>0</v>
      </c>
      <c r="G60" s="125"/>
      <c r="H60" s="126"/>
      <c r="I60" s="126"/>
      <c r="J60" s="126"/>
      <c r="K60" s="126"/>
      <c r="L60" s="253"/>
      <c r="M60" s="253"/>
      <c r="N60" s="253"/>
      <c r="O60" s="253"/>
      <c r="P60" s="256" t="s">
        <v>151</v>
      </c>
      <c r="Q60" s="256"/>
      <c r="R60" s="256"/>
      <c r="S60" s="96" t="str">
        <f aca="false">IF(S58="","",VLOOKUP(S58,'シフト記号表（勤務時間帯） (6)'!$C$6:$S$35,17,FALSE()))</f>
        <v/>
      </c>
      <c r="T60" s="97" t="str">
        <f aca="false">IF(T58="","",VLOOKUP(T58,'シフト記号表（勤務時間帯） (6)'!$C$6:$S$35,17,FALSE()))</f>
        <v/>
      </c>
      <c r="U60" s="97" t="str">
        <f aca="false">IF(U58="","",VLOOKUP(U58,'シフト記号表（勤務時間帯） (6)'!$C$6:$S$35,17,FALSE()))</f>
        <v/>
      </c>
      <c r="V60" s="97" t="str">
        <f aca="false">IF(V58="","",VLOOKUP(V58,'シフト記号表（勤務時間帯） (6)'!$C$6:$S$35,17,FALSE()))</f>
        <v/>
      </c>
      <c r="W60" s="97" t="str">
        <f aca="false">IF(W58="","",VLOOKUP(W58,'シフト記号表（勤務時間帯） (6)'!$C$6:$S$35,17,FALSE()))</f>
        <v/>
      </c>
      <c r="X60" s="97" t="str">
        <f aca="false">IF(X58="","",VLOOKUP(X58,'シフト記号表（勤務時間帯） (6)'!$C$6:$S$35,17,FALSE()))</f>
        <v/>
      </c>
      <c r="Y60" s="98" t="str">
        <f aca="false">IF(Y58="","",VLOOKUP(Y58,'シフト記号表（勤務時間帯） (6)'!$C$6:$S$35,17,FALSE()))</f>
        <v/>
      </c>
      <c r="Z60" s="96" t="str">
        <f aca="false">IF(Z58="","",VLOOKUP(Z58,'シフト記号表（勤務時間帯） (6)'!$C$6:$S$35,17,FALSE()))</f>
        <v/>
      </c>
      <c r="AA60" s="97" t="str">
        <f aca="false">IF(AA58="","",VLOOKUP(AA58,'シフト記号表（勤務時間帯） (6)'!$C$6:$S$35,17,FALSE()))</f>
        <v/>
      </c>
      <c r="AB60" s="97" t="str">
        <f aca="false">IF(AB58="","",VLOOKUP(AB58,'シフト記号表（勤務時間帯） (6)'!$C$6:$S$35,17,FALSE()))</f>
        <v/>
      </c>
      <c r="AC60" s="97" t="str">
        <f aca="false">IF(AC58="","",VLOOKUP(AC58,'シフト記号表（勤務時間帯） (6)'!$C$6:$S$35,17,FALSE()))</f>
        <v/>
      </c>
      <c r="AD60" s="97" t="str">
        <f aca="false">IF(AD58="","",VLOOKUP(AD58,'シフト記号表（勤務時間帯） (6)'!$C$6:$S$35,17,FALSE()))</f>
        <v/>
      </c>
      <c r="AE60" s="97" t="str">
        <f aca="false">IF(AE58="","",VLOOKUP(AE58,'シフト記号表（勤務時間帯） (6)'!$C$6:$S$35,17,FALSE()))</f>
        <v/>
      </c>
      <c r="AF60" s="98" t="str">
        <f aca="false">IF(AF58="","",VLOOKUP(AF58,'シフト記号表（勤務時間帯） (6)'!$C$6:$S$35,17,FALSE()))</f>
        <v/>
      </c>
      <c r="AG60" s="96" t="str">
        <f aca="false">IF(AG58="","",VLOOKUP(AG58,'シフト記号表（勤務時間帯） (6)'!$C$6:$S$35,17,FALSE()))</f>
        <v/>
      </c>
      <c r="AH60" s="97" t="str">
        <f aca="false">IF(AH58="","",VLOOKUP(AH58,'シフト記号表（勤務時間帯） (6)'!$C$6:$S$35,17,FALSE()))</f>
        <v/>
      </c>
      <c r="AI60" s="97" t="str">
        <f aca="false">IF(AI58="","",VLOOKUP(AI58,'シフト記号表（勤務時間帯） (6)'!$C$6:$S$35,17,FALSE()))</f>
        <v/>
      </c>
      <c r="AJ60" s="97" t="str">
        <f aca="false">IF(AJ58="","",VLOOKUP(AJ58,'シフト記号表（勤務時間帯） (6)'!$C$6:$S$35,17,FALSE()))</f>
        <v/>
      </c>
      <c r="AK60" s="97" t="str">
        <f aca="false">IF(AK58="","",VLOOKUP(AK58,'シフト記号表（勤務時間帯） (6)'!$C$6:$S$35,17,FALSE()))</f>
        <v/>
      </c>
      <c r="AL60" s="97" t="str">
        <f aca="false">IF(AL58="","",VLOOKUP(AL58,'シフト記号表（勤務時間帯） (6)'!$C$6:$S$35,17,FALSE()))</f>
        <v/>
      </c>
      <c r="AM60" s="98" t="str">
        <f aca="false">IF(AM58="","",VLOOKUP(AM58,'シフト記号表（勤務時間帯） (6)'!$C$6:$S$35,17,FALSE()))</f>
        <v/>
      </c>
      <c r="AN60" s="96" t="str">
        <f aca="false">IF(AN58="","",VLOOKUP(AN58,'シフト記号表（勤務時間帯） (6)'!$C$6:$S$35,17,FALSE()))</f>
        <v/>
      </c>
      <c r="AO60" s="97" t="str">
        <f aca="false">IF(AO58="","",VLOOKUP(AO58,'シフト記号表（勤務時間帯） (6)'!$C$6:$S$35,17,FALSE()))</f>
        <v/>
      </c>
      <c r="AP60" s="97" t="str">
        <f aca="false">IF(AP58="","",VLOOKUP(AP58,'シフト記号表（勤務時間帯） (6)'!$C$6:$S$35,17,FALSE()))</f>
        <v/>
      </c>
      <c r="AQ60" s="97" t="str">
        <f aca="false">IF(AQ58="","",VLOOKUP(AQ58,'シフト記号表（勤務時間帯） (6)'!$C$6:$S$35,17,FALSE()))</f>
        <v/>
      </c>
      <c r="AR60" s="97" t="str">
        <f aca="false">IF(AR58="","",VLOOKUP(AR58,'シフト記号表（勤務時間帯） (6)'!$C$6:$S$35,17,FALSE()))</f>
        <v/>
      </c>
      <c r="AS60" s="97" t="str">
        <f aca="false">IF(AS58="","",VLOOKUP(AS58,'シフト記号表（勤務時間帯） (6)'!$C$6:$S$35,17,FALSE()))</f>
        <v/>
      </c>
      <c r="AT60" s="98" t="str">
        <f aca="false">IF(AT58="","",VLOOKUP(AT58,'シフト記号表（勤務時間帯） (6)'!$C$6:$S$35,17,FALSE()))</f>
        <v/>
      </c>
      <c r="AU60" s="96" t="str">
        <f aca="false">IF(AU58="","",VLOOKUP(AU58,'シフト記号表（勤務時間帯） (6)'!$C$6:$S$35,17,FALSE()))</f>
        <v/>
      </c>
      <c r="AV60" s="97" t="str">
        <f aca="false">IF(AV58="","",VLOOKUP(AV58,'シフト記号表（勤務時間帯） (6)'!$C$6:$S$35,17,FALSE()))</f>
        <v/>
      </c>
      <c r="AW60" s="97" t="str">
        <f aca="false">IF(AW58="","",VLOOKUP(AW58,'シフト記号表（勤務時間帯） (6)'!$C$6:$S$35,17,FALSE()))</f>
        <v/>
      </c>
      <c r="AX60" s="240" t="n">
        <f aca="false">IF($BB$3="４週",SUM(S60:AT60),IF($BB$3="暦月",SUM(S60:AW60),""))</f>
        <v>0</v>
      </c>
      <c r="AY60" s="240"/>
      <c r="AZ60" s="241" t="n">
        <f aca="false">IF($BB$3="４週",AX60/4,IF($BB$3="暦月",療養通所!AX60/(療養通所!$BB$8/7),""))</f>
        <v>0</v>
      </c>
      <c r="BA60" s="241"/>
      <c r="BB60" s="254"/>
      <c r="BC60" s="254"/>
      <c r="BD60" s="254"/>
      <c r="BE60" s="254"/>
      <c r="BF60" s="254"/>
    </row>
    <row r="61" s="172" customFormat="true" ht="6" hidden="false" customHeight="true" outlineLevel="0" collapsed="false">
      <c r="B61" s="257"/>
      <c r="C61" s="258"/>
      <c r="D61" s="258"/>
      <c r="E61" s="258"/>
      <c r="F61" s="259"/>
      <c r="G61" s="259"/>
      <c r="H61" s="260"/>
      <c r="I61" s="260"/>
      <c r="J61" s="260"/>
      <c r="K61" s="260"/>
      <c r="L61" s="259"/>
      <c r="M61" s="259"/>
      <c r="N61" s="259"/>
      <c r="O61" s="259"/>
      <c r="P61" s="261"/>
      <c r="Q61" s="261"/>
      <c r="R61" s="261"/>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2"/>
      <c r="AY61" s="262"/>
      <c r="AZ61" s="262"/>
      <c r="BA61" s="262"/>
      <c r="BB61" s="259"/>
      <c r="BC61" s="259"/>
      <c r="BD61" s="259"/>
      <c r="BE61" s="259"/>
      <c r="BF61" s="263"/>
    </row>
    <row r="62" customFormat="false" ht="19.5" hidden="false" customHeight="true" outlineLevel="0" collapsed="false">
      <c r="B62" s="264"/>
      <c r="C62" s="265"/>
      <c r="D62" s="265"/>
      <c r="E62" s="265"/>
      <c r="F62" s="266"/>
      <c r="G62" s="267" t="s">
        <v>152</v>
      </c>
      <c r="H62" s="267"/>
      <c r="I62" s="267"/>
      <c r="J62" s="267"/>
      <c r="K62" s="267"/>
      <c r="L62" s="268"/>
      <c r="M62" s="269" t="s">
        <v>154</v>
      </c>
      <c r="N62" s="269"/>
      <c r="O62" s="269"/>
      <c r="P62" s="269"/>
      <c r="Q62" s="269"/>
      <c r="R62" s="269"/>
      <c r="S62" s="513" t="str">
        <f aca="false">IF(SUMIF($F$22:$F$60, $M62, S$22:S$60)=0,"",SUMIF($F$22:$F$60, $M62, S$22:S$60))</f>
        <v/>
      </c>
      <c r="T62" s="514" t="str">
        <f aca="false">IF(SUMIF($F$22:$F$60, $M62, T$22:T$60)=0,"",SUMIF($F$22:$F$60, $M62, T$22:T$60))</f>
        <v/>
      </c>
      <c r="U62" s="514" t="str">
        <f aca="false">IF(SUMIF($F$22:$F$60, $M62, U$22:U$60)=0,"",SUMIF($F$22:$F$60, $M62, U$22:U$60))</f>
        <v/>
      </c>
      <c r="V62" s="514" t="str">
        <f aca="false">IF(SUMIF($F$22:$F$60, $M62, V$22:V$60)=0,"",SUMIF($F$22:$F$60, $M62, V$22:V$60))</f>
        <v/>
      </c>
      <c r="W62" s="514" t="str">
        <f aca="false">IF(SUMIF($F$22:$F$60, $M62, W$22:W$60)=0,"",SUMIF($F$22:$F$60, $M62, W$22:W$60))</f>
        <v/>
      </c>
      <c r="X62" s="514" t="str">
        <f aca="false">IF(SUMIF($F$22:$F$60, $M62, X$22:X$60)=0,"",SUMIF($F$22:$F$60, $M62, X$22:X$60))</f>
        <v/>
      </c>
      <c r="Y62" s="515" t="str">
        <f aca="false">IF(SUMIF($F$22:$F$60, $M62, Y$22:Y$60)=0,"",SUMIF($F$22:$F$60, $M62, Y$22:Y$60))</f>
        <v/>
      </c>
      <c r="Z62" s="513" t="str">
        <f aca="false">IF(SUMIF($F$22:$F$60, $M62, Z$22:Z$60)=0,"",SUMIF($F$22:$F$60, $M62, Z$22:Z$60))</f>
        <v/>
      </c>
      <c r="AA62" s="514" t="str">
        <f aca="false">IF(SUMIF($F$22:$F$60, $M62, AA$22:AA$60)=0,"",SUMIF($F$22:$F$60, $M62, AA$22:AA$60))</f>
        <v/>
      </c>
      <c r="AB62" s="514" t="str">
        <f aca="false">IF(SUMIF($F$22:$F$60, $M62, AB$22:AB$60)=0,"",SUMIF($F$22:$F$60, $M62, AB$22:AB$60))</f>
        <v/>
      </c>
      <c r="AC62" s="514" t="str">
        <f aca="false">IF(SUMIF($F$22:$F$60, $M62, AC$22:AC$60)=0,"",SUMIF($F$22:$F$60, $M62, AC$22:AC$60))</f>
        <v/>
      </c>
      <c r="AD62" s="514" t="str">
        <f aca="false">IF(SUMIF($F$22:$F$60, $M62, AD$22:AD$60)=0,"",SUMIF($F$22:$F$60, $M62, AD$22:AD$60))</f>
        <v/>
      </c>
      <c r="AE62" s="514" t="str">
        <f aca="false">IF(SUMIF($F$22:$F$60, $M62, AE$22:AE$60)=0,"",SUMIF($F$22:$F$60, $M62, AE$22:AE$60))</f>
        <v/>
      </c>
      <c r="AF62" s="515" t="str">
        <f aca="false">IF(SUMIF($F$22:$F$60, $M62, AF$22:AF$60)=0,"",SUMIF($F$22:$F$60, $M62, AF$22:AF$60))</f>
        <v/>
      </c>
      <c r="AG62" s="513" t="str">
        <f aca="false">IF(SUMIF($F$22:$F$60, $M62, AG$22:AG$60)=0,"",SUMIF($F$22:$F$60, $M62, AG$22:AG$60))</f>
        <v/>
      </c>
      <c r="AH62" s="514" t="str">
        <f aca="false">IF(SUMIF($F$22:$F$60, $M62, AH$22:AH$60)=0,"",SUMIF($F$22:$F$60, $M62, AH$22:AH$60))</f>
        <v/>
      </c>
      <c r="AI62" s="514" t="str">
        <f aca="false">IF(SUMIF($F$22:$F$60, $M62, AI$22:AI$60)=0,"",SUMIF($F$22:$F$60, $M62, AI$22:AI$60))</f>
        <v/>
      </c>
      <c r="AJ62" s="514" t="str">
        <f aca="false">IF(SUMIF($F$22:$F$60, $M62, AJ$22:AJ$60)=0,"",SUMIF($F$22:$F$60, $M62, AJ$22:AJ$60))</f>
        <v/>
      </c>
      <c r="AK62" s="514" t="str">
        <f aca="false">IF(SUMIF($F$22:$F$60, $M62, AK$22:AK$60)=0,"",SUMIF($F$22:$F$60, $M62, AK$22:AK$60))</f>
        <v/>
      </c>
      <c r="AL62" s="514" t="str">
        <f aca="false">IF(SUMIF($F$22:$F$60, $M62, AL$22:AL$60)=0,"",SUMIF($F$22:$F$60, $M62, AL$22:AL$60))</f>
        <v/>
      </c>
      <c r="AM62" s="515" t="str">
        <f aca="false">IF(SUMIF($F$22:$F$60, $M62, AM$22:AM$60)=0,"",SUMIF($F$22:$F$60, $M62, AM$22:AM$60))</f>
        <v/>
      </c>
      <c r="AN62" s="513" t="str">
        <f aca="false">IF(SUMIF($F$22:$F$60, $M62, AN$22:AN$60)=0,"",SUMIF($F$22:$F$60, $M62, AN$22:AN$60))</f>
        <v/>
      </c>
      <c r="AO62" s="514" t="str">
        <f aca="false">IF(SUMIF($F$22:$F$60, $M62, AO$22:AO$60)=0,"",SUMIF($F$22:$F$60, $M62, AO$22:AO$60))</f>
        <v/>
      </c>
      <c r="AP62" s="514" t="str">
        <f aca="false">IF(SUMIF($F$22:$F$60, $M62, AP$22:AP$60)=0,"",SUMIF($F$22:$F$60, $M62, AP$22:AP$60))</f>
        <v/>
      </c>
      <c r="AQ62" s="514" t="str">
        <f aca="false">IF(SUMIF($F$22:$F$60, $M62, AQ$22:AQ$60)=0,"",SUMIF($F$22:$F$60, $M62, AQ$22:AQ$60))</f>
        <v/>
      </c>
      <c r="AR62" s="514" t="str">
        <f aca="false">IF(SUMIF($F$22:$F$60, $M62, AR$22:AR$60)=0,"",SUMIF($F$22:$F$60, $M62, AR$22:AR$60))</f>
        <v/>
      </c>
      <c r="AS62" s="514" t="str">
        <f aca="false">IF(SUMIF($F$22:$F$60, $M62, AS$22:AS$60)=0,"",SUMIF($F$22:$F$60, $M62, AS$22:AS$60))</f>
        <v/>
      </c>
      <c r="AT62" s="515" t="str">
        <f aca="false">IF(SUMIF($F$22:$F$60, $M62, AT$22:AT$60)=0,"",SUMIF($F$22:$F$60, $M62, AT$22:AT$60))</f>
        <v/>
      </c>
      <c r="AU62" s="513" t="str">
        <f aca="false">IF(SUMIF($F$22:$F$60, $M62, AU$22:AU$60)=0,"",SUMIF($F$22:$F$60, $M62, AU$22:AU$60))</f>
        <v/>
      </c>
      <c r="AV62" s="514" t="str">
        <f aca="false">IF(SUMIF($F$22:$F$60, $M62, AV$22:AV$60)=0,"",SUMIF($F$22:$F$60, $M62, AV$22:AV$60))</f>
        <v/>
      </c>
      <c r="AW62" s="514" t="str">
        <f aca="false">IF(SUMIF($F$22:$F$60, $M62, AW$22:AW$60)=0,"",SUMIF($F$22:$F$60, $M62, AW$22:AW$60))</f>
        <v/>
      </c>
      <c r="AX62" s="516" t="str">
        <f aca="false">IF(SUMIF($F$22:$F$60, $M62, AX$22:AX$60)=0,"",SUMIF($F$22:$F$60, $M62, AX$22:AX$60))</f>
        <v/>
      </c>
      <c r="AY62" s="516"/>
      <c r="AZ62" s="517" t="str">
        <f aca="false">IF(AX62="","",IF($BB$3="４週",AX62/4,IF($BB$3="暦月",AX62/($BB$8/7),"")))</f>
        <v/>
      </c>
      <c r="BA62" s="517"/>
      <c r="BB62" s="275"/>
      <c r="BC62" s="275"/>
      <c r="BD62" s="275"/>
      <c r="BE62" s="275"/>
      <c r="BF62" s="275"/>
    </row>
    <row r="63" customFormat="false" ht="20.25" hidden="false" customHeight="true" outlineLevel="0" collapsed="false">
      <c r="B63" s="281"/>
      <c r="C63" s="282"/>
      <c r="D63" s="282"/>
      <c r="E63" s="282"/>
      <c r="F63" s="278"/>
      <c r="G63" s="267"/>
      <c r="H63" s="267"/>
      <c r="I63" s="267"/>
      <c r="J63" s="267"/>
      <c r="K63" s="267"/>
      <c r="L63" s="279"/>
      <c r="M63" s="280" t="s">
        <v>155</v>
      </c>
      <c r="N63" s="280"/>
      <c r="O63" s="280"/>
      <c r="P63" s="280"/>
      <c r="Q63" s="280"/>
      <c r="R63" s="280"/>
      <c r="S63" s="270" t="str">
        <f aca="false">IF(SUMIF($F$22:$F$60, $M63, S$22:S$60)=0,"",SUMIF($F$22:$F$60, $M63, S$22:S$60))</f>
        <v/>
      </c>
      <c r="T63" s="271" t="str">
        <f aca="false">IF(SUMIF($F$22:$F$60, $M63, T$22:T$60)=0,"",SUMIF($F$22:$F$60, $M63, T$22:T$60))</f>
        <v/>
      </c>
      <c r="U63" s="271" t="str">
        <f aca="false">IF(SUMIF($F$22:$F$60, $M63, U$22:U$60)=0,"",SUMIF($F$22:$F$60, $M63, U$22:U$60))</f>
        <v/>
      </c>
      <c r="V63" s="271" t="str">
        <f aca="false">IF(SUMIF($F$22:$F$60, $M63, V$22:V$60)=0,"",SUMIF($F$22:$F$60, $M63, V$22:V$60))</f>
        <v/>
      </c>
      <c r="W63" s="271" t="str">
        <f aca="false">IF(SUMIF($F$22:$F$60, $M63, W$22:W$60)=0,"",SUMIF($F$22:$F$60, $M63, W$22:W$60))</f>
        <v/>
      </c>
      <c r="X63" s="271" t="str">
        <f aca="false">IF(SUMIF($F$22:$F$60, $M63, X$22:X$60)=0,"",SUMIF($F$22:$F$60, $M63, X$22:X$60))</f>
        <v/>
      </c>
      <c r="Y63" s="272" t="str">
        <f aca="false">IF(SUMIF($F$22:$F$60, $M63, Y$22:Y$60)=0,"",SUMIF($F$22:$F$60, $M63, Y$22:Y$60))</f>
        <v/>
      </c>
      <c r="Z63" s="270" t="str">
        <f aca="false">IF(SUMIF($F$22:$F$60, $M63, Z$22:Z$60)=0,"",SUMIF($F$22:$F$60, $M63, Z$22:Z$60))</f>
        <v/>
      </c>
      <c r="AA63" s="271" t="str">
        <f aca="false">IF(SUMIF($F$22:$F$60, $M63, AA$22:AA$60)=0,"",SUMIF($F$22:$F$60, $M63, AA$22:AA$60))</f>
        <v/>
      </c>
      <c r="AB63" s="271" t="str">
        <f aca="false">IF(SUMIF($F$22:$F$60, $M63, AB$22:AB$60)=0,"",SUMIF($F$22:$F$60, $M63, AB$22:AB$60))</f>
        <v/>
      </c>
      <c r="AC63" s="271" t="str">
        <f aca="false">IF(SUMIF($F$22:$F$60, $M63, AC$22:AC$60)=0,"",SUMIF($F$22:$F$60, $M63, AC$22:AC$60))</f>
        <v/>
      </c>
      <c r="AD63" s="271" t="str">
        <f aca="false">IF(SUMIF($F$22:$F$60, $M63, AD$22:AD$60)=0,"",SUMIF($F$22:$F$60, $M63, AD$22:AD$60))</f>
        <v/>
      </c>
      <c r="AE63" s="271" t="str">
        <f aca="false">IF(SUMIF($F$22:$F$60, $M63, AE$22:AE$60)=0,"",SUMIF($F$22:$F$60, $M63, AE$22:AE$60))</f>
        <v/>
      </c>
      <c r="AF63" s="272" t="str">
        <f aca="false">IF(SUMIF($F$22:$F$60, $M63, AF$22:AF$60)=0,"",SUMIF($F$22:$F$60, $M63, AF$22:AF$60))</f>
        <v/>
      </c>
      <c r="AG63" s="270" t="str">
        <f aca="false">IF(SUMIF($F$22:$F$60, $M63, AG$22:AG$60)=0,"",SUMIF($F$22:$F$60, $M63, AG$22:AG$60))</f>
        <v/>
      </c>
      <c r="AH63" s="271" t="str">
        <f aca="false">IF(SUMIF($F$22:$F$60, $M63, AH$22:AH$60)=0,"",SUMIF($F$22:$F$60, $M63, AH$22:AH$60))</f>
        <v/>
      </c>
      <c r="AI63" s="271" t="str">
        <f aca="false">IF(SUMIF($F$22:$F$60, $M63, AI$22:AI$60)=0,"",SUMIF($F$22:$F$60, $M63, AI$22:AI$60))</f>
        <v/>
      </c>
      <c r="AJ63" s="271" t="str">
        <f aca="false">IF(SUMIF($F$22:$F$60, $M63, AJ$22:AJ$60)=0,"",SUMIF($F$22:$F$60, $M63, AJ$22:AJ$60))</f>
        <v/>
      </c>
      <c r="AK63" s="271" t="str">
        <f aca="false">IF(SUMIF($F$22:$F$60, $M63, AK$22:AK$60)=0,"",SUMIF($F$22:$F$60, $M63, AK$22:AK$60))</f>
        <v/>
      </c>
      <c r="AL63" s="271" t="str">
        <f aca="false">IF(SUMIF($F$22:$F$60, $M63, AL$22:AL$60)=0,"",SUMIF($F$22:$F$60, $M63, AL$22:AL$60))</f>
        <v/>
      </c>
      <c r="AM63" s="272" t="str">
        <f aca="false">IF(SUMIF($F$22:$F$60, $M63, AM$22:AM$60)=0,"",SUMIF($F$22:$F$60, $M63, AM$22:AM$60))</f>
        <v/>
      </c>
      <c r="AN63" s="270" t="str">
        <f aca="false">IF(SUMIF($F$22:$F$60, $M63, AN$22:AN$60)=0,"",SUMIF($F$22:$F$60, $M63, AN$22:AN$60))</f>
        <v/>
      </c>
      <c r="AO63" s="271" t="str">
        <f aca="false">IF(SUMIF($F$22:$F$60, $M63, AO$22:AO$60)=0,"",SUMIF($F$22:$F$60, $M63, AO$22:AO$60))</f>
        <v/>
      </c>
      <c r="AP63" s="271" t="str">
        <f aca="false">IF(SUMIF($F$22:$F$60, $M63, AP$22:AP$60)=0,"",SUMIF($F$22:$F$60, $M63, AP$22:AP$60))</f>
        <v/>
      </c>
      <c r="AQ63" s="271" t="str">
        <f aca="false">IF(SUMIF($F$22:$F$60, $M63, AQ$22:AQ$60)=0,"",SUMIF($F$22:$F$60, $M63, AQ$22:AQ$60))</f>
        <v/>
      </c>
      <c r="AR63" s="271" t="str">
        <f aca="false">IF(SUMIF($F$22:$F$60, $M63, AR$22:AR$60)=0,"",SUMIF($F$22:$F$60, $M63, AR$22:AR$60))</f>
        <v/>
      </c>
      <c r="AS63" s="271" t="str">
        <f aca="false">IF(SUMIF($F$22:$F$60, $M63, AS$22:AS$60)=0,"",SUMIF($F$22:$F$60, $M63, AS$22:AS$60))</f>
        <v/>
      </c>
      <c r="AT63" s="272" t="str">
        <f aca="false">IF(SUMIF($F$22:$F$60, $M63, AT$22:AT$60)=0,"",SUMIF($F$22:$F$60, $M63, AT$22:AT$60))</f>
        <v/>
      </c>
      <c r="AU63" s="270" t="str">
        <f aca="false">IF(SUMIF($F$22:$F$60, $M63, AU$22:AU$60)=0,"",SUMIF($F$22:$F$60, $M63, AU$22:AU$60))</f>
        <v/>
      </c>
      <c r="AV63" s="271" t="str">
        <f aca="false">IF(SUMIF($F$22:$F$60, $M63, AV$22:AV$60)=0,"",SUMIF($F$22:$F$60, $M63, AV$22:AV$60))</f>
        <v/>
      </c>
      <c r="AW63" s="271" t="str">
        <f aca="false">IF(SUMIF($F$22:$F$60, $M63, AW$22:AW$60)=0,"",SUMIF($F$22:$F$60, $M63, AW$22:AW$60))</f>
        <v/>
      </c>
      <c r="AX63" s="273" t="str">
        <f aca="false">IF(SUMIF($F$22:$F$60, $M63, AX$22:AX$60)=0,"",SUMIF($F$22:$F$60, $M63, AX$22:AX$60))</f>
        <v/>
      </c>
      <c r="AY63" s="273"/>
      <c r="AZ63" s="274" t="str">
        <f aca="false">IF(AX63="","",IF($BB$3="４週",AX63/4,IF($BB$3="暦月",AX63/($BB$8/7),"")))</f>
        <v/>
      </c>
      <c r="BA63" s="274"/>
      <c r="BB63" s="275"/>
      <c r="BC63" s="275"/>
      <c r="BD63" s="275"/>
      <c r="BE63" s="275"/>
      <c r="BF63" s="275"/>
    </row>
    <row r="64" customFormat="false" ht="20.25" hidden="false" customHeight="true" outlineLevel="0" collapsed="false">
      <c r="B64" s="518"/>
      <c r="C64" s="278"/>
      <c r="D64" s="278"/>
      <c r="E64" s="278"/>
      <c r="F64" s="278"/>
      <c r="G64" s="285" t="s">
        <v>156</v>
      </c>
      <c r="H64" s="285"/>
      <c r="I64" s="285"/>
      <c r="J64" s="285"/>
      <c r="K64" s="285"/>
      <c r="L64" s="285"/>
      <c r="M64" s="285"/>
      <c r="N64" s="285"/>
      <c r="O64" s="285"/>
      <c r="P64" s="285"/>
      <c r="Q64" s="285"/>
      <c r="R64" s="285"/>
      <c r="S64" s="286"/>
      <c r="T64" s="287"/>
      <c r="U64" s="287"/>
      <c r="V64" s="287"/>
      <c r="W64" s="287"/>
      <c r="X64" s="287"/>
      <c r="Y64" s="288"/>
      <c r="Z64" s="286"/>
      <c r="AA64" s="287"/>
      <c r="AB64" s="287"/>
      <c r="AC64" s="287"/>
      <c r="AD64" s="287"/>
      <c r="AE64" s="287"/>
      <c r="AF64" s="288"/>
      <c r="AG64" s="286"/>
      <c r="AH64" s="287"/>
      <c r="AI64" s="287"/>
      <c r="AJ64" s="287"/>
      <c r="AK64" s="287"/>
      <c r="AL64" s="287"/>
      <c r="AM64" s="288"/>
      <c r="AN64" s="286"/>
      <c r="AO64" s="287"/>
      <c r="AP64" s="287"/>
      <c r="AQ64" s="287"/>
      <c r="AR64" s="287"/>
      <c r="AS64" s="287"/>
      <c r="AT64" s="288"/>
      <c r="AU64" s="286"/>
      <c r="AV64" s="287"/>
      <c r="AW64" s="288"/>
      <c r="AX64" s="519"/>
      <c r="AY64" s="519"/>
      <c r="AZ64" s="519"/>
      <c r="BA64" s="519"/>
      <c r="BB64" s="275"/>
      <c r="BC64" s="275"/>
      <c r="BD64" s="275"/>
      <c r="BE64" s="275"/>
      <c r="BF64" s="275"/>
    </row>
    <row r="65" customFormat="false" ht="20.25" hidden="false" customHeight="true" outlineLevel="0" collapsed="false">
      <c r="B65" s="520"/>
      <c r="C65" s="521"/>
      <c r="D65" s="522" t="s">
        <v>375</v>
      </c>
      <c r="E65" s="522"/>
      <c r="F65" s="522"/>
      <c r="G65" s="522"/>
      <c r="H65" s="522"/>
      <c r="I65" s="522"/>
      <c r="J65" s="522"/>
      <c r="K65" s="522"/>
      <c r="L65" s="522"/>
      <c r="M65" s="522"/>
      <c r="N65" s="522"/>
      <c r="O65" s="522"/>
      <c r="P65" s="522"/>
      <c r="Q65" s="522"/>
      <c r="R65" s="522"/>
      <c r="S65" s="523" t="str">
        <f aca="false">IF(S64="","",S64/1.5)</f>
        <v/>
      </c>
      <c r="T65" s="524" t="str">
        <f aca="false">IF(T64="","",T64/1.5)</f>
        <v/>
      </c>
      <c r="U65" s="524" t="str">
        <f aca="false">IF(U64="","",U64/1.5)</f>
        <v/>
      </c>
      <c r="V65" s="524" t="str">
        <f aca="false">IF(V64="","",V64/1.5)</f>
        <v/>
      </c>
      <c r="W65" s="524" t="str">
        <f aca="false">IF(W64="","",W64/1.5)</f>
        <v/>
      </c>
      <c r="X65" s="524" t="str">
        <f aca="false">IF(X64="","",X64/1.5)</f>
        <v/>
      </c>
      <c r="Y65" s="525" t="str">
        <f aca="false">IF(Y64="","",Y64/1.5)</f>
        <v/>
      </c>
      <c r="Z65" s="523" t="str">
        <f aca="false">IF(Z64="","",Z64/1.5)</f>
        <v/>
      </c>
      <c r="AA65" s="524" t="str">
        <f aca="false">IF(AA64="","",AA64/1.5)</f>
        <v/>
      </c>
      <c r="AB65" s="524" t="str">
        <f aca="false">IF(AB64="","",AB64/1.5)</f>
        <v/>
      </c>
      <c r="AC65" s="524" t="str">
        <f aca="false">IF(AC64="","",AC64/1.5)</f>
        <v/>
      </c>
      <c r="AD65" s="524" t="str">
        <f aca="false">IF(AD64="","",AD64/1.5)</f>
        <v/>
      </c>
      <c r="AE65" s="524" t="str">
        <f aca="false">IF(AE64="","",AE64/1.5)</f>
        <v/>
      </c>
      <c r="AF65" s="525" t="str">
        <f aca="false">IF(AF64="","",AF64/1.5)</f>
        <v/>
      </c>
      <c r="AG65" s="523" t="str">
        <f aca="false">IF(AG64="","",AG64/1.5)</f>
        <v/>
      </c>
      <c r="AH65" s="524" t="str">
        <f aca="false">IF(AH64="","",AH64/1.5)</f>
        <v/>
      </c>
      <c r="AI65" s="524" t="str">
        <f aca="false">IF(AI64="","",AI64/1.5)</f>
        <v/>
      </c>
      <c r="AJ65" s="524" t="str">
        <f aca="false">IF(AJ64="","",AJ64/1.5)</f>
        <v/>
      </c>
      <c r="AK65" s="524" t="str">
        <f aca="false">IF(AK64="","",AK64/1.5)</f>
        <v/>
      </c>
      <c r="AL65" s="524" t="str">
        <f aca="false">IF(AL64="","",AL64/1.5)</f>
        <v/>
      </c>
      <c r="AM65" s="525" t="str">
        <f aca="false">IF(AM64="","",AM64/1.5)</f>
        <v/>
      </c>
      <c r="AN65" s="523" t="str">
        <f aca="false">IF(AN64="","",AN64/1.5)</f>
        <v/>
      </c>
      <c r="AO65" s="524" t="str">
        <f aca="false">IF(AO64="","",AO64/1.5)</f>
        <v/>
      </c>
      <c r="AP65" s="524" t="str">
        <f aca="false">IF(AP64="","",AP64/1.5)</f>
        <v/>
      </c>
      <c r="AQ65" s="524" t="str">
        <f aca="false">IF(AQ64="","",AQ64/1.5)</f>
        <v/>
      </c>
      <c r="AR65" s="524" t="str">
        <f aca="false">IF(AR64="","",AR64/1.5)</f>
        <v/>
      </c>
      <c r="AS65" s="524" t="str">
        <f aca="false">IF(AS64="","",AS64/1.5)</f>
        <v/>
      </c>
      <c r="AT65" s="525" t="str">
        <f aca="false">IF(AT64="","",AT64/1.5)</f>
        <v/>
      </c>
      <c r="AU65" s="523" t="str">
        <f aca="false">IF(AU64="","",AU64/1.5)</f>
        <v/>
      </c>
      <c r="AV65" s="524" t="str">
        <f aca="false">IF(AV64="","",AV64/1.5)</f>
        <v/>
      </c>
      <c r="AW65" s="525" t="str">
        <f aca="false">IF(AW64="","",AW64/1.5)</f>
        <v/>
      </c>
      <c r="AX65" s="519"/>
      <c r="AY65" s="519"/>
      <c r="AZ65" s="519"/>
      <c r="BA65" s="519"/>
      <c r="BB65" s="275"/>
      <c r="BC65" s="275"/>
      <c r="BD65" s="275"/>
      <c r="BE65" s="275"/>
      <c r="BF65" s="275"/>
    </row>
    <row r="66" customFormat="false" ht="13.5" hidden="false" customHeight="true" outlineLevel="0" collapsed="false">
      <c r="C66" s="309"/>
      <c r="D66" s="309"/>
      <c r="E66" s="309"/>
      <c r="F66" s="309"/>
      <c r="G66" s="310"/>
      <c r="H66" s="311"/>
      <c r="AF66" s="42"/>
    </row>
    <row r="67" customFormat="false" ht="11.25" hidden="false" customHeight="true" outlineLevel="0" collapsed="false">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2"/>
      <c r="AY67" s="312"/>
      <c r="AZ67" s="312"/>
      <c r="BA67" s="312"/>
    </row>
    <row r="68" customFormat="false" ht="20.25" hidden="false" customHeight="true" outlineLevel="0" collapsed="false">
      <c r="BN68" s="206"/>
      <c r="BO68" s="30"/>
      <c r="BP68" s="206"/>
      <c r="BQ68" s="206"/>
      <c r="BR68" s="206"/>
      <c r="BS68" s="277"/>
      <c r="BT68" s="313"/>
      <c r="BU68" s="313"/>
    </row>
    <row r="69" customFormat="false" ht="20.25" hidden="false" customHeight="true" outlineLevel="0" collapsed="false">
      <c r="C69" s="149"/>
      <c r="D69" s="149"/>
      <c r="E69" s="149"/>
      <c r="F69" s="149"/>
      <c r="G69" s="149"/>
      <c r="H69" s="42"/>
      <c r="I69" s="42"/>
    </row>
    <row r="70" customFormat="false" ht="20.25" hidden="false" customHeight="true" outlineLevel="0" collapsed="false">
      <c r="C70" s="149"/>
      <c r="D70" s="149"/>
      <c r="E70" s="149"/>
      <c r="F70" s="149"/>
      <c r="G70" s="149"/>
      <c r="H70" s="42"/>
      <c r="I70" s="42"/>
    </row>
    <row r="71" customFormat="false" ht="20.25" hidden="false" customHeight="true" outlineLevel="0" collapsed="false">
      <c r="C71" s="42"/>
      <c r="D71" s="42"/>
      <c r="E71" s="42"/>
      <c r="F71" s="42"/>
      <c r="G71" s="42"/>
    </row>
    <row r="72" customFormat="false" ht="20.25" hidden="false" customHeight="true" outlineLevel="0" collapsed="false">
      <c r="C72" s="42"/>
      <c r="D72" s="42"/>
      <c r="E72" s="42"/>
      <c r="F72" s="42"/>
      <c r="G72" s="42"/>
    </row>
    <row r="73" customFormat="false" ht="20.25" hidden="false" customHeight="true" outlineLevel="0" collapsed="false">
      <c r="C73" s="42"/>
      <c r="D73" s="42"/>
      <c r="E73" s="42"/>
      <c r="F73" s="42"/>
      <c r="G73" s="42"/>
    </row>
    <row r="74" customFormat="false" ht="20.25" hidden="false" customHeight="true" outlineLevel="0" collapsed="false">
      <c r="C74" s="42"/>
      <c r="D74" s="42"/>
      <c r="E74" s="42"/>
      <c r="F74" s="42"/>
      <c r="G74" s="42"/>
    </row>
  </sheetData>
  <mergeCells count="23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G62:K63"/>
    <mergeCell ref="M62:R62"/>
    <mergeCell ref="AX62:AY62"/>
    <mergeCell ref="AZ62:BA62"/>
    <mergeCell ref="BB62:BF65"/>
    <mergeCell ref="M63:R63"/>
    <mergeCell ref="AX63:AY63"/>
    <mergeCell ref="AZ63:BA63"/>
    <mergeCell ref="G64:R64"/>
    <mergeCell ref="AX64:BA65"/>
    <mergeCell ref="D65:R65"/>
  </mergeCells>
  <conditionalFormatting sqref="S24">
    <cfRule type="expression" priority="2" aboveAverage="0" equalAverage="0" bottom="0" percent="0" rank="0" text="" dxfId="1302">
      <formula>INDIRECT(ADDRESS(ROW(),COLUMN()))=TRUNC(INDIRECT(ADDRESS(ROW(),COLUMN())))</formula>
    </cfRule>
  </conditionalFormatting>
  <conditionalFormatting sqref="S23">
    <cfRule type="expression" priority="3" aboveAverage="0" equalAverage="0" bottom="0" percent="0" rank="0" text="" dxfId="1303">
      <formula>INDIRECT(ADDRESS(ROW(),COLUMN()))=TRUNC(INDIRECT(ADDRESS(ROW(),COLUMN())))</formula>
    </cfRule>
  </conditionalFormatting>
  <conditionalFormatting sqref="T24:Y24">
    <cfRule type="expression" priority="4" aboveAverage="0" equalAverage="0" bottom="0" percent="0" rank="0" text="" dxfId="1304">
      <formula>INDIRECT(ADDRESS(ROW(),COLUMN()))=TRUNC(INDIRECT(ADDRESS(ROW(),COLUMN())))</formula>
    </cfRule>
  </conditionalFormatting>
  <conditionalFormatting sqref="T23:Y23">
    <cfRule type="expression" priority="5" aboveAverage="0" equalAverage="0" bottom="0" percent="0" rank="0" text="" dxfId="1305">
      <formula>INDIRECT(ADDRESS(ROW(),COLUMN()))=TRUNC(INDIRECT(ADDRESS(ROW(),COLUMN())))</formula>
    </cfRule>
  </conditionalFormatting>
  <conditionalFormatting sqref="AX23:BA24">
    <cfRule type="expression" priority="6" aboveAverage="0" equalAverage="0" bottom="0" percent="0" rank="0" text="" dxfId="1306">
      <formula>INDIRECT(ADDRESS(ROW(),COLUMN()))=TRUNC(INDIRECT(ADDRESS(ROW(),COLUMN())))</formula>
    </cfRule>
  </conditionalFormatting>
  <conditionalFormatting sqref="BC14:BD14">
    <cfRule type="expression" priority="7" aboveAverage="0" equalAverage="0" bottom="0" percent="0" rank="0" text="" dxfId="1307">
      <formula>INDIRECT(ADDRESS(ROW(),COLUMN()))=TRUNC(INDIRECT(ADDRESS(ROW(),COLUMN())))</formula>
    </cfRule>
  </conditionalFormatting>
  <conditionalFormatting sqref="Z23">
    <cfRule type="expression" priority="8" aboveAverage="0" equalAverage="0" bottom="0" percent="0" rank="0" text="" dxfId="1308">
      <formula>INDIRECT(ADDRESS(ROW(),COLUMN()))=TRUNC(INDIRECT(ADDRESS(ROW(),COLUMN())))</formula>
    </cfRule>
  </conditionalFormatting>
  <conditionalFormatting sqref="AA23:AF23">
    <cfRule type="expression" priority="9" aboveAverage="0" equalAverage="0" bottom="0" percent="0" rank="0" text="" dxfId="1309">
      <formula>INDIRECT(ADDRESS(ROW(),COLUMN()))=TRUNC(INDIRECT(ADDRESS(ROW(),COLUMN())))</formula>
    </cfRule>
  </conditionalFormatting>
  <conditionalFormatting sqref="AG23">
    <cfRule type="expression" priority="10" aboveAverage="0" equalAverage="0" bottom="0" percent="0" rank="0" text="" dxfId="1310">
      <formula>INDIRECT(ADDRESS(ROW(),COLUMN()))=TRUNC(INDIRECT(ADDRESS(ROW(),COLUMN())))</formula>
    </cfRule>
  </conditionalFormatting>
  <conditionalFormatting sqref="AH23:AM23">
    <cfRule type="expression" priority="11" aboveAverage="0" equalAverage="0" bottom="0" percent="0" rank="0" text="" dxfId="1311">
      <formula>INDIRECT(ADDRESS(ROW(),COLUMN()))=TRUNC(INDIRECT(ADDRESS(ROW(),COLUMN())))</formula>
    </cfRule>
  </conditionalFormatting>
  <conditionalFormatting sqref="AN23">
    <cfRule type="expression" priority="12" aboveAverage="0" equalAverage="0" bottom="0" percent="0" rank="0" text="" dxfId="1312">
      <formula>INDIRECT(ADDRESS(ROW(),COLUMN()))=TRUNC(INDIRECT(ADDRESS(ROW(),COLUMN())))</formula>
    </cfRule>
  </conditionalFormatting>
  <conditionalFormatting sqref="AO23:AT23">
    <cfRule type="expression" priority="13" aboveAverage="0" equalAverage="0" bottom="0" percent="0" rank="0" text="" dxfId="1313">
      <formula>INDIRECT(ADDRESS(ROW(),COLUMN()))=TRUNC(INDIRECT(ADDRESS(ROW(),COLUMN())))</formula>
    </cfRule>
  </conditionalFormatting>
  <conditionalFormatting sqref="AU23">
    <cfRule type="expression" priority="14" aboveAverage="0" equalAverage="0" bottom="0" percent="0" rank="0" text="" dxfId="1314">
      <formula>INDIRECT(ADDRESS(ROW(),COLUMN()))=TRUNC(INDIRECT(ADDRESS(ROW(),COLUMN())))</formula>
    </cfRule>
  </conditionalFormatting>
  <conditionalFormatting sqref="AV23:AW23">
    <cfRule type="expression" priority="15" aboveAverage="0" equalAverage="0" bottom="0" percent="0" rank="0" text="" dxfId="1315">
      <formula>INDIRECT(ADDRESS(ROW(),COLUMN()))=TRUNC(INDIRECT(ADDRESS(ROW(),COLUMN())))</formula>
    </cfRule>
  </conditionalFormatting>
  <conditionalFormatting sqref="S26">
    <cfRule type="expression" priority="16" aboveAverage="0" equalAverage="0" bottom="0" percent="0" rank="0" text="" dxfId="1316">
      <formula>INDIRECT(ADDRESS(ROW(),COLUMN()))=TRUNC(INDIRECT(ADDRESS(ROW(),COLUMN())))</formula>
    </cfRule>
  </conditionalFormatting>
  <conditionalFormatting sqref="T26:Y26">
    <cfRule type="expression" priority="17" aboveAverage="0" equalAverage="0" bottom="0" percent="0" rank="0" text="" dxfId="1317">
      <formula>INDIRECT(ADDRESS(ROW(),COLUMN()))=TRUNC(INDIRECT(ADDRESS(ROW(),COLUMN())))</formula>
    </cfRule>
  </conditionalFormatting>
  <conditionalFormatting sqref="AX26:BA27">
    <cfRule type="expression" priority="18" aboveAverage="0" equalAverage="0" bottom="0" percent="0" rank="0" text="" dxfId="1318">
      <formula>INDIRECT(ADDRESS(ROW(),COLUMN()))=TRUNC(INDIRECT(ADDRESS(ROW(),COLUMN())))</formula>
    </cfRule>
  </conditionalFormatting>
  <conditionalFormatting sqref="AV41:AW41">
    <cfRule type="expression" priority="19" aboveAverage="0" equalAverage="0" bottom="0" percent="0" rank="0" text="" dxfId="1319">
      <formula>INDIRECT(ADDRESS(ROW(),COLUMN()))=TRUNC(INDIRECT(ADDRESS(ROW(),COLUMN())))</formula>
    </cfRule>
  </conditionalFormatting>
  <conditionalFormatting sqref="Z26">
    <cfRule type="expression" priority="20" aboveAverage="0" equalAverage="0" bottom="0" percent="0" rank="0" text="" dxfId="1320">
      <formula>INDIRECT(ADDRESS(ROW(),COLUMN()))=TRUNC(INDIRECT(ADDRESS(ROW(),COLUMN())))</formula>
    </cfRule>
  </conditionalFormatting>
  <conditionalFormatting sqref="S44">
    <cfRule type="expression" priority="21" aboveAverage="0" equalAverage="0" bottom="0" percent="0" rank="0" text="" dxfId="1321">
      <formula>INDIRECT(ADDRESS(ROW(),COLUMN()))=TRUNC(INDIRECT(ADDRESS(ROW(),COLUMN())))</formula>
    </cfRule>
  </conditionalFormatting>
  <conditionalFormatting sqref="AA26:AF26">
    <cfRule type="expression" priority="22" aboveAverage="0" equalAverage="0" bottom="0" percent="0" rank="0" text="" dxfId="1322">
      <formula>INDIRECT(ADDRESS(ROW(),COLUMN()))=TRUNC(INDIRECT(ADDRESS(ROW(),COLUMN())))</formula>
    </cfRule>
  </conditionalFormatting>
  <conditionalFormatting sqref="T44:Y44">
    <cfRule type="expression" priority="23" aboveAverage="0" equalAverage="0" bottom="0" percent="0" rank="0" text="" dxfId="1323">
      <formula>INDIRECT(ADDRESS(ROW(),COLUMN()))=TRUNC(INDIRECT(ADDRESS(ROW(),COLUMN())))</formula>
    </cfRule>
  </conditionalFormatting>
  <conditionalFormatting sqref="AG26">
    <cfRule type="expression" priority="24" aboveAverage="0" equalAverage="0" bottom="0" percent="0" rank="0" text="" dxfId="1324">
      <formula>INDIRECT(ADDRESS(ROW(),COLUMN()))=TRUNC(INDIRECT(ADDRESS(ROW(),COLUMN())))</formula>
    </cfRule>
  </conditionalFormatting>
  <conditionalFormatting sqref="AH26:AM26">
    <cfRule type="expression" priority="25" aboveAverage="0" equalAverage="0" bottom="0" percent="0" rank="0" text="" dxfId="1325">
      <formula>INDIRECT(ADDRESS(ROW(),COLUMN()))=TRUNC(INDIRECT(ADDRESS(ROW(),COLUMN())))</formula>
    </cfRule>
  </conditionalFormatting>
  <conditionalFormatting sqref="AN26">
    <cfRule type="expression" priority="26" aboveAverage="0" equalAverage="0" bottom="0" percent="0" rank="0" text="" dxfId="1326">
      <formula>INDIRECT(ADDRESS(ROW(),COLUMN()))=TRUNC(INDIRECT(ADDRESS(ROW(),COLUMN())))</formula>
    </cfRule>
  </conditionalFormatting>
  <conditionalFormatting sqref="AO26:AT26">
    <cfRule type="expression" priority="27" aboveAverage="0" equalAverage="0" bottom="0" percent="0" rank="0" text="" dxfId="1327">
      <formula>INDIRECT(ADDRESS(ROW(),COLUMN()))=TRUNC(INDIRECT(ADDRESS(ROW(),COLUMN())))</formula>
    </cfRule>
  </conditionalFormatting>
  <conditionalFormatting sqref="AU26">
    <cfRule type="expression" priority="28" aboveAverage="0" equalAverage="0" bottom="0" percent="0" rank="0" text="" dxfId="1328">
      <formula>INDIRECT(ADDRESS(ROW(),COLUMN()))=TRUNC(INDIRECT(ADDRESS(ROW(),COLUMN())))</formula>
    </cfRule>
  </conditionalFormatting>
  <conditionalFormatting sqref="AV26:AW26">
    <cfRule type="expression" priority="29" aboveAverage="0" equalAverage="0" bottom="0" percent="0" rank="0" text="" dxfId="1329">
      <formula>INDIRECT(ADDRESS(ROW(),COLUMN()))=TRUNC(INDIRECT(ADDRESS(ROW(),COLUMN())))</formula>
    </cfRule>
  </conditionalFormatting>
  <conditionalFormatting sqref="S29">
    <cfRule type="expression" priority="30" aboveAverage="0" equalAverage="0" bottom="0" percent="0" rank="0" text="" dxfId="1330">
      <formula>INDIRECT(ADDRESS(ROW(),COLUMN()))=TRUNC(INDIRECT(ADDRESS(ROW(),COLUMN())))</formula>
    </cfRule>
  </conditionalFormatting>
  <conditionalFormatting sqref="T29:Y29">
    <cfRule type="expression" priority="31" aboveAverage="0" equalAverage="0" bottom="0" percent="0" rank="0" text="" dxfId="1331">
      <formula>INDIRECT(ADDRESS(ROW(),COLUMN()))=TRUNC(INDIRECT(ADDRESS(ROW(),COLUMN())))</formula>
    </cfRule>
  </conditionalFormatting>
  <conditionalFormatting sqref="AX29:BA30">
    <cfRule type="expression" priority="32" aboveAverage="0" equalAverage="0" bottom="0" percent="0" rank="0" text="" dxfId="1332">
      <formula>INDIRECT(ADDRESS(ROW(),COLUMN()))=TRUNC(INDIRECT(ADDRESS(ROW(),COLUMN())))</formula>
    </cfRule>
  </conditionalFormatting>
  <conditionalFormatting sqref="AG44">
    <cfRule type="expression" priority="33" aboveAverage="0" equalAverage="0" bottom="0" percent="0" rank="0" text="" dxfId="1333">
      <formula>INDIRECT(ADDRESS(ROW(),COLUMN()))=TRUNC(INDIRECT(ADDRESS(ROW(),COLUMN())))</formula>
    </cfRule>
  </conditionalFormatting>
  <conditionalFormatting sqref="Z29">
    <cfRule type="expression" priority="34" aboveAverage="0" equalAverage="0" bottom="0" percent="0" rank="0" text="" dxfId="1334">
      <formula>INDIRECT(ADDRESS(ROW(),COLUMN()))=TRUNC(INDIRECT(ADDRESS(ROW(),COLUMN())))</formula>
    </cfRule>
  </conditionalFormatting>
  <conditionalFormatting sqref="AH44:AM44">
    <cfRule type="expression" priority="35" aboveAverage="0" equalAverage="0" bottom="0" percent="0" rank="0" text="" dxfId="1335">
      <formula>INDIRECT(ADDRESS(ROW(),COLUMN()))=TRUNC(INDIRECT(ADDRESS(ROW(),COLUMN())))</formula>
    </cfRule>
  </conditionalFormatting>
  <conditionalFormatting sqref="AA29:AF29">
    <cfRule type="expression" priority="36" aboveAverage="0" equalAverage="0" bottom="0" percent="0" rank="0" text="" dxfId="1336">
      <formula>INDIRECT(ADDRESS(ROW(),COLUMN()))=TRUNC(INDIRECT(ADDRESS(ROW(),COLUMN())))</formula>
    </cfRule>
  </conditionalFormatting>
  <conditionalFormatting sqref="AN44">
    <cfRule type="expression" priority="37" aboveAverage="0" equalAverage="0" bottom="0" percent="0" rank="0" text="" dxfId="1337">
      <formula>INDIRECT(ADDRESS(ROW(),COLUMN()))=TRUNC(INDIRECT(ADDRESS(ROW(),COLUMN())))</formula>
    </cfRule>
  </conditionalFormatting>
  <conditionalFormatting sqref="AG29">
    <cfRule type="expression" priority="38" aboveAverage="0" equalAverage="0" bottom="0" percent="0" rank="0" text="" dxfId="1338">
      <formula>INDIRECT(ADDRESS(ROW(),COLUMN()))=TRUNC(INDIRECT(ADDRESS(ROW(),COLUMN())))</formula>
    </cfRule>
  </conditionalFormatting>
  <conditionalFormatting sqref="AO44:AT44">
    <cfRule type="expression" priority="39" aboveAverage="0" equalAverage="0" bottom="0" percent="0" rank="0" text="" dxfId="1339">
      <formula>INDIRECT(ADDRESS(ROW(),COLUMN()))=TRUNC(INDIRECT(ADDRESS(ROW(),COLUMN())))</formula>
    </cfRule>
  </conditionalFormatting>
  <conditionalFormatting sqref="AH29:AM29">
    <cfRule type="expression" priority="40" aboveAverage="0" equalAverage="0" bottom="0" percent="0" rank="0" text="" dxfId="1340">
      <formula>INDIRECT(ADDRESS(ROW(),COLUMN()))=TRUNC(INDIRECT(ADDRESS(ROW(),COLUMN())))</formula>
    </cfRule>
  </conditionalFormatting>
  <conditionalFormatting sqref="AU44">
    <cfRule type="expression" priority="41" aboveAverage="0" equalAverage="0" bottom="0" percent="0" rank="0" text="" dxfId="1341">
      <formula>INDIRECT(ADDRESS(ROW(),COLUMN()))=TRUNC(INDIRECT(ADDRESS(ROW(),COLUMN())))</formula>
    </cfRule>
  </conditionalFormatting>
  <conditionalFormatting sqref="AN29">
    <cfRule type="expression" priority="42" aboveAverage="0" equalAverage="0" bottom="0" percent="0" rank="0" text="" dxfId="1342">
      <formula>INDIRECT(ADDRESS(ROW(),COLUMN()))=TRUNC(INDIRECT(ADDRESS(ROW(),COLUMN())))</formula>
    </cfRule>
  </conditionalFormatting>
  <conditionalFormatting sqref="AV44:AW44">
    <cfRule type="expression" priority="43" aboveAverage="0" equalAverage="0" bottom="0" percent="0" rank="0" text="" dxfId="1343">
      <formula>INDIRECT(ADDRESS(ROW(),COLUMN()))=TRUNC(INDIRECT(ADDRESS(ROW(),COLUMN())))</formula>
    </cfRule>
  </conditionalFormatting>
  <conditionalFormatting sqref="AO29:AT29">
    <cfRule type="expression" priority="44" aboveAverage="0" equalAverage="0" bottom="0" percent="0" rank="0" text="" dxfId="1344">
      <formula>INDIRECT(ADDRESS(ROW(),COLUMN()))=TRUNC(INDIRECT(ADDRESS(ROW(),COLUMN())))</formula>
    </cfRule>
  </conditionalFormatting>
  <conditionalFormatting sqref="S47">
    <cfRule type="expression" priority="45" aboveAverage="0" equalAverage="0" bottom="0" percent="0" rank="0" text="" dxfId="1345">
      <formula>INDIRECT(ADDRESS(ROW(),COLUMN()))=TRUNC(INDIRECT(ADDRESS(ROW(),COLUMN())))</formula>
    </cfRule>
  </conditionalFormatting>
  <conditionalFormatting sqref="AU29">
    <cfRule type="expression" priority="46" aboveAverage="0" equalAverage="0" bottom="0" percent="0" rank="0" text="" dxfId="1346">
      <formula>INDIRECT(ADDRESS(ROW(),COLUMN()))=TRUNC(INDIRECT(ADDRESS(ROW(),COLUMN())))</formula>
    </cfRule>
  </conditionalFormatting>
  <conditionalFormatting sqref="T47:Y47">
    <cfRule type="expression" priority="47" aboveAverage="0" equalAverage="0" bottom="0" percent="0" rank="0" text="" dxfId="1347">
      <formula>INDIRECT(ADDRESS(ROW(),COLUMN()))=TRUNC(INDIRECT(ADDRESS(ROW(),COLUMN())))</formula>
    </cfRule>
  </conditionalFormatting>
  <conditionalFormatting sqref="AV29:AW29">
    <cfRule type="expression" priority="48" aboveAverage="0" equalAverage="0" bottom="0" percent="0" rank="0" text="" dxfId="1348">
      <formula>INDIRECT(ADDRESS(ROW(),COLUMN()))=TRUNC(INDIRECT(ADDRESS(ROW(),COLUMN())))</formula>
    </cfRule>
  </conditionalFormatting>
  <conditionalFormatting sqref="S32">
    <cfRule type="expression" priority="49" aboveAverage="0" equalAverage="0" bottom="0" percent="0" rank="0" text="" dxfId="1349">
      <formula>INDIRECT(ADDRESS(ROW(),COLUMN()))=TRUNC(INDIRECT(ADDRESS(ROW(),COLUMN())))</formula>
    </cfRule>
  </conditionalFormatting>
  <conditionalFormatting sqref="T32:Y32">
    <cfRule type="expression" priority="50" aboveAverage="0" equalAverage="0" bottom="0" percent="0" rank="0" text="" dxfId="1350">
      <formula>INDIRECT(ADDRESS(ROW(),COLUMN()))=TRUNC(INDIRECT(ADDRESS(ROW(),COLUMN())))</formula>
    </cfRule>
  </conditionalFormatting>
  <conditionalFormatting sqref="AX32:BA33">
    <cfRule type="expression" priority="51" aboveAverage="0" equalAverage="0" bottom="0" percent="0" rank="0" text="" dxfId="1351">
      <formula>INDIRECT(ADDRESS(ROW(),COLUMN()))=TRUNC(INDIRECT(ADDRESS(ROW(),COLUMN())))</formula>
    </cfRule>
  </conditionalFormatting>
  <conditionalFormatting sqref="Z32">
    <cfRule type="expression" priority="52" aboveAverage="0" equalAverage="0" bottom="0" percent="0" rank="0" text="" dxfId="1352">
      <formula>INDIRECT(ADDRESS(ROW(),COLUMN()))=TRUNC(INDIRECT(ADDRESS(ROW(),COLUMN())))</formula>
    </cfRule>
  </conditionalFormatting>
  <conditionalFormatting sqref="AA32:AF32">
    <cfRule type="expression" priority="53" aboveAverage="0" equalAverage="0" bottom="0" percent="0" rank="0" text="" dxfId="1353">
      <formula>INDIRECT(ADDRESS(ROW(),COLUMN()))=TRUNC(INDIRECT(ADDRESS(ROW(),COLUMN())))</formula>
    </cfRule>
  </conditionalFormatting>
  <conditionalFormatting sqref="AX47:BA48">
    <cfRule type="expression" priority="54" aboveAverage="0" equalAverage="0" bottom="0" percent="0" rank="0" text="" dxfId="1354">
      <formula>INDIRECT(ADDRESS(ROW(),COLUMN()))=TRUNC(INDIRECT(ADDRESS(ROW(),COLUMN())))</formula>
    </cfRule>
  </conditionalFormatting>
  <conditionalFormatting sqref="AG32">
    <cfRule type="expression" priority="55" aboveAverage="0" equalAverage="0" bottom="0" percent="0" rank="0" text="" dxfId="1355">
      <formula>INDIRECT(ADDRESS(ROW(),COLUMN()))=TRUNC(INDIRECT(ADDRESS(ROW(),COLUMN())))</formula>
    </cfRule>
  </conditionalFormatting>
  <conditionalFormatting sqref="Z47">
    <cfRule type="expression" priority="56" aboveAverage="0" equalAverage="0" bottom="0" percent="0" rank="0" text="" dxfId="1356">
      <formula>INDIRECT(ADDRESS(ROW(),COLUMN()))=TRUNC(INDIRECT(ADDRESS(ROW(),COLUMN())))</formula>
    </cfRule>
  </conditionalFormatting>
  <conditionalFormatting sqref="AH32:AM32">
    <cfRule type="expression" priority="57" aboveAverage="0" equalAverage="0" bottom="0" percent="0" rank="0" text="" dxfId="1357">
      <formula>INDIRECT(ADDRESS(ROW(),COLUMN()))=TRUNC(INDIRECT(ADDRESS(ROW(),COLUMN())))</formula>
    </cfRule>
  </conditionalFormatting>
  <conditionalFormatting sqref="AA47:AF47">
    <cfRule type="expression" priority="58" aboveAverage="0" equalAverage="0" bottom="0" percent="0" rank="0" text="" dxfId="1358">
      <formula>INDIRECT(ADDRESS(ROW(),COLUMN()))=TRUNC(INDIRECT(ADDRESS(ROW(),COLUMN())))</formula>
    </cfRule>
  </conditionalFormatting>
  <conditionalFormatting sqref="AN32">
    <cfRule type="expression" priority="59" aboveAverage="0" equalAverage="0" bottom="0" percent="0" rank="0" text="" dxfId="1359">
      <formula>INDIRECT(ADDRESS(ROW(),COLUMN()))=TRUNC(INDIRECT(ADDRESS(ROW(),COLUMN())))</formula>
    </cfRule>
  </conditionalFormatting>
  <conditionalFormatting sqref="AG47">
    <cfRule type="expression" priority="60" aboveAverage="0" equalAverage="0" bottom="0" percent="0" rank="0" text="" dxfId="1360">
      <formula>INDIRECT(ADDRESS(ROW(),COLUMN()))=TRUNC(INDIRECT(ADDRESS(ROW(),COLUMN())))</formula>
    </cfRule>
  </conditionalFormatting>
  <conditionalFormatting sqref="AO32:AT32">
    <cfRule type="expression" priority="61" aboveAverage="0" equalAverage="0" bottom="0" percent="0" rank="0" text="" dxfId="1361">
      <formula>INDIRECT(ADDRESS(ROW(),COLUMN()))=TRUNC(INDIRECT(ADDRESS(ROW(),COLUMN())))</formula>
    </cfRule>
  </conditionalFormatting>
  <conditionalFormatting sqref="AH47:AM47">
    <cfRule type="expression" priority="62" aboveAverage="0" equalAverage="0" bottom="0" percent="0" rank="0" text="" dxfId="1362">
      <formula>INDIRECT(ADDRESS(ROW(),COLUMN()))=TRUNC(INDIRECT(ADDRESS(ROW(),COLUMN())))</formula>
    </cfRule>
  </conditionalFormatting>
  <conditionalFormatting sqref="AU32">
    <cfRule type="expression" priority="63" aboveAverage="0" equalAverage="0" bottom="0" percent="0" rank="0" text="" dxfId="1363">
      <formula>INDIRECT(ADDRESS(ROW(),COLUMN()))=TRUNC(INDIRECT(ADDRESS(ROW(),COLUMN())))</formula>
    </cfRule>
  </conditionalFormatting>
  <conditionalFormatting sqref="AN47">
    <cfRule type="expression" priority="64" aboveAverage="0" equalAverage="0" bottom="0" percent="0" rank="0" text="" dxfId="1364">
      <formula>INDIRECT(ADDRESS(ROW(),COLUMN()))=TRUNC(INDIRECT(ADDRESS(ROW(),COLUMN())))</formula>
    </cfRule>
  </conditionalFormatting>
  <conditionalFormatting sqref="AV32:AW32">
    <cfRule type="expression" priority="65" aboveAverage="0" equalAverage="0" bottom="0" percent="0" rank="0" text="" dxfId="1365">
      <formula>INDIRECT(ADDRESS(ROW(),COLUMN()))=TRUNC(INDIRECT(ADDRESS(ROW(),COLUMN())))</formula>
    </cfRule>
  </conditionalFormatting>
  <conditionalFormatting sqref="S35">
    <cfRule type="expression" priority="66" aboveAverage="0" equalAverage="0" bottom="0" percent="0" rank="0" text="" dxfId="1366">
      <formula>INDIRECT(ADDRESS(ROW(),COLUMN()))=TRUNC(INDIRECT(ADDRESS(ROW(),COLUMN())))</formula>
    </cfRule>
  </conditionalFormatting>
  <conditionalFormatting sqref="T35:Y35">
    <cfRule type="expression" priority="67" aboveAverage="0" equalAverage="0" bottom="0" percent="0" rank="0" text="" dxfId="1367">
      <formula>INDIRECT(ADDRESS(ROW(),COLUMN()))=TRUNC(INDIRECT(ADDRESS(ROW(),COLUMN())))</formula>
    </cfRule>
  </conditionalFormatting>
  <conditionalFormatting sqref="AX35:BA36">
    <cfRule type="expression" priority="68" aboveAverage="0" equalAverage="0" bottom="0" percent="0" rank="0" text="" dxfId="1368">
      <formula>INDIRECT(ADDRESS(ROW(),COLUMN()))=TRUNC(INDIRECT(ADDRESS(ROW(),COLUMN())))</formula>
    </cfRule>
  </conditionalFormatting>
  <conditionalFormatting sqref="Z35">
    <cfRule type="expression" priority="69" aboveAverage="0" equalAverage="0" bottom="0" percent="0" rank="0" text="" dxfId="1369">
      <formula>INDIRECT(ADDRESS(ROW(),COLUMN()))=TRUNC(INDIRECT(ADDRESS(ROW(),COLUMN())))</formula>
    </cfRule>
  </conditionalFormatting>
  <conditionalFormatting sqref="AA35:AF35">
    <cfRule type="expression" priority="70" aboveAverage="0" equalAverage="0" bottom="0" percent="0" rank="0" text="" dxfId="1370">
      <formula>INDIRECT(ADDRESS(ROW(),COLUMN()))=TRUNC(INDIRECT(ADDRESS(ROW(),COLUMN())))</formula>
    </cfRule>
  </conditionalFormatting>
  <conditionalFormatting sqref="AG35">
    <cfRule type="expression" priority="71" aboveAverage="0" equalAverage="0" bottom="0" percent="0" rank="0" text="" dxfId="1371">
      <formula>INDIRECT(ADDRESS(ROW(),COLUMN()))=TRUNC(INDIRECT(ADDRESS(ROW(),COLUMN())))</formula>
    </cfRule>
  </conditionalFormatting>
  <conditionalFormatting sqref="AH35:AM35">
    <cfRule type="expression" priority="72" aboveAverage="0" equalAverage="0" bottom="0" percent="0" rank="0" text="" dxfId="1372">
      <formula>INDIRECT(ADDRESS(ROW(),COLUMN()))=TRUNC(INDIRECT(ADDRESS(ROW(),COLUMN())))</formula>
    </cfRule>
  </conditionalFormatting>
  <conditionalFormatting sqref="AN35">
    <cfRule type="expression" priority="73" aboveAverage="0" equalAverage="0" bottom="0" percent="0" rank="0" text="" dxfId="1373">
      <formula>INDIRECT(ADDRESS(ROW(),COLUMN()))=TRUNC(INDIRECT(ADDRESS(ROW(),COLUMN())))</formula>
    </cfRule>
  </conditionalFormatting>
  <conditionalFormatting sqref="AO35:AT35">
    <cfRule type="expression" priority="74" aboveAverage="0" equalAverage="0" bottom="0" percent="0" rank="0" text="" dxfId="1374">
      <formula>INDIRECT(ADDRESS(ROW(),COLUMN()))=TRUNC(INDIRECT(ADDRESS(ROW(),COLUMN())))</formula>
    </cfRule>
  </conditionalFormatting>
  <conditionalFormatting sqref="AU35">
    <cfRule type="expression" priority="75" aboveAverage="0" equalAverage="0" bottom="0" percent="0" rank="0" text="" dxfId="1375">
      <formula>INDIRECT(ADDRESS(ROW(),COLUMN()))=TRUNC(INDIRECT(ADDRESS(ROW(),COLUMN())))</formula>
    </cfRule>
  </conditionalFormatting>
  <conditionalFormatting sqref="AX50:BA51">
    <cfRule type="expression" priority="76" aboveAverage="0" equalAverage="0" bottom="0" percent="0" rank="0" text="" dxfId="1376">
      <formula>INDIRECT(ADDRESS(ROW(),COLUMN()))=TRUNC(INDIRECT(ADDRESS(ROW(),COLUMN())))</formula>
    </cfRule>
  </conditionalFormatting>
  <conditionalFormatting sqref="AV35:AW35">
    <cfRule type="expression" priority="77" aboveAverage="0" equalAverage="0" bottom="0" percent="0" rank="0" text="" dxfId="1377">
      <formula>INDIRECT(ADDRESS(ROW(),COLUMN()))=TRUNC(INDIRECT(ADDRESS(ROW(),COLUMN())))</formula>
    </cfRule>
  </conditionalFormatting>
  <conditionalFormatting sqref="S38">
    <cfRule type="expression" priority="78" aboveAverage="0" equalAverage="0" bottom="0" percent="0" rank="0" text="" dxfId="1378">
      <formula>INDIRECT(ADDRESS(ROW(),COLUMN()))=TRUNC(INDIRECT(ADDRESS(ROW(),COLUMN())))</formula>
    </cfRule>
  </conditionalFormatting>
  <conditionalFormatting sqref="T38:Y38">
    <cfRule type="expression" priority="79" aboveAverage="0" equalAverage="0" bottom="0" percent="0" rank="0" text="" dxfId="1379">
      <formula>INDIRECT(ADDRESS(ROW(),COLUMN()))=TRUNC(INDIRECT(ADDRESS(ROW(),COLUMN())))</formula>
    </cfRule>
  </conditionalFormatting>
  <conditionalFormatting sqref="AX38:BA39">
    <cfRule type="expression" priority="80" aboveAverage="0" equalAverage="0" bottom="0" percent="0" rank="0" text="" dxfId="1380">
      <formula>INDIRECT(ADDRESS(ROW(),COLUMN()))=TRUNC(INDIRECT(ADDRESS(ROW(),COLUMN())))</formula>
    </cfRule>
  </conditionalFormatting>
  <conditionalFormatting sqref="S50">
    <cfRule type="expression" priority="81" aboveAverage="0" equalAverage="0" bottom="0" percent="0" rank="0" text="" dxfId="1381">
      <formula>INDIRECT(ADDRESS(ROW(),COLUMN()))=TRUNC(INDIRECT(ADDRESS(ROW(),COLUMN())))</formula>
    </cfRule>
  </conditionalFormatting>
  <conditionalFormatting sqref="Z38">
    <cfRule type="expression" priority="82" aboveAverage="0" equalAverage="0" bottom="0" percent="0" rank="0" text="" dxfId="1382">
      <formula>INDIRECT(ADDRESS(ROW(),COLUMN()))=TRUNC(INDIRECT(ADDRESS(ROW(),COLUMN())))</formula>
    </cfRule>
  </conditionalFormatting>
  <conditionalFormatting sqref="T50:Y50">
    <cfRule type="expression" priority="83" aboveAverage="0" equalAverage="0" bottom="0" percent="0" rank="0" text="" dxfId="1383">
      <formula>INDIRECT(ADDRESS(ROW(),COLUMN()))=TRUNC(INDIRECT(ADDRESS(ROW(),COLUMN())))</formula>
    </cfRule>
  </conditionalFormatting>
  <conditionalFormatting sqref="AA38:AF38">
    <cfRule type="expression" priority="84" aboveAverage="0" equalAverage="0" bottom="0" percent="0" rank="0" text="" dxfId="1384">
      <formula>INDIRECT(ADDRESS(ROW(),COLUMN()))=TRUNC(INDIRECT(ADDRESS(ROW(),COLUMN())))</formula>
    </cfRule>
  </conditionalFormatting>
  <conditionalFormatting sqref="AG38">
    <cfRule type="expression" priority="85" aboveAverage="0" equalAverage="0" bottom="0" percent="0" rank="0" text="" dxfId="1385">
      <formula>INDIRECT(ADDRESS(ROW(),COLUMN()))=TRUNC(INDIRECT(ADDRESS(ROW(),COLUMN())))</formula>
    </cfRule>
  </conditionalFormatting>
  <conditionalFormatting sqref="AH38:AM38">
    <cfRule type="expression" priority="86" aboveAverage="0" equalAverage="0" bottom="0" percent="0" rank="0" text="" dxfId="1386">
      <formula>INDIRECT(ADDRESS(ROW(),COLUMN()))=TRUNC(INDIRECT(ADDRESS(ROW(),COLUMN())))</formula>
    </cfRule>
  </conditionalFormatting>
  <conditionalFormatting sqref="AN38">
    <cfRule type="expression" priority="87" aboveAverage="0" equalAverage="0" bottom="0" percent="0" rank="0" text="" dxfId="1387">
      <formula>INDIRECT(ADDRESS(ROW(),COLUMN()))=TRUNC(INDIRECT(ADDRESS(ROW(),COLUMN())))</formula>
    </cfRule>
  </conditionalFormatting>
  <conditionalFormatting sqref="AO38:AT38">
    <cfRule type="expression" priority="88" aboveAverage="0" equalAverage="0" bottom="0" percent="0" rank="0" text="" dxfId="1388">
      <formula>INDIRECT(ADDRESS(ROW(),COLUMN()))=TRUNC(INDIRECT(ADDRESS(ROW(),COLUMN())))</formula>
    </cfRule>
  </conditionalFormatting>
  <conditionalFormatting sqref="AU38">
    <cfRule type="expression" priority="89" aboveAverage="0" equalAverage="0" bottom="0" percent="0" rank="0" text="" dxfId="1389">
      <formula>INDIRECT(ADDRESS(ROW(),COLUMN()))=TRUNC(INDIRECT(ADDRESS(ROW(),COLUMN())))</formula>
    </cfRule>
  </conditionalFormatting>
  <conditionalFormatting sqref="AV38:AW38">
    <cfRule type="expression" priority="90" aboveAverage="0" equalAverage="0" bottom="0" percent="0" rank="0" text="" dxfId="1390">
      <formula>INDIRECT(ADDRESS(ROW(),COLUMN()))=TRUNC(INDIRECT(ADDRESS(ROW(),COLUMN())))</formula>
    </cfRule>
  </conditionalFormatting>
  <conditionalFormatting sqref="S41">
    <cfRule type="expression" priority="91" aboveAverage="0" equalAverage="0" bottom="0" percent="0" rank="0" text="" dxfId="1391">
      <formula>INDIRECT(ADDRESS(ROW(),COLUMN()))=TRUNC(INDIRECT(ADDRESS(ROW(),COLUMN())))</formula>
    </cfRule>
  </conditionalFormatting>
  <conditionalFormatting sqref="T41:Y41">
    <cfRule type="expression" priority="92" aboveAverage="0" equalAverage="0" bottom="0" percent="0" rank="0" text="" dxfId="1392">
      <formula>INDIRECT(ADDRESS(ROW(),COLUMN()))=TRUNC(INDIRECT(ADDRESS(ROW(),COLUMN())))</formula>
    </cfRule>
  </conditionalFormatting>
  <conditionalFormatting sqref="AX41:BA42">
    <cfRule type="expression" priority="93" aboveAverage="0" equalAverage="0" bottom="0" percent="0" rank="0" text="" dxfId="1393">
      <formula>INDIRECT(ADDRESS(ROW(),COLUMN()))=TRUNC(INDIRECT(ADDRESS(ROW(),COLUMN())))</formula>
    </cfRule>
  </conditionalFormatting>
  <conditionalFormatting sqref="AH50:AM50">
    <cfRule type="expression" priority="94" aboveAverage="0" equalAverage="0" bottom="0" percent="0" rank="0" text="" dxfId="1394">
      <formula>INDIRECT(ADDRESS(ROW(),COLUMN()))=TRUNC(INDIRECT(ADDRESS(ROW(),COLUMN())))</formula>
    </cfRule>
  </conditionalFormatting>
  <conditionalFormatting sqref="Z41">
    <cfRule type="expression" priority="95" aboveAverage="0" equalAverage="0" bottom="0" percent="0" rank="0" text="" dxfId="1395">
      <formula>INDIRECT(ADDRESS(ROW(),COLUMN()))=TRUNC(INDIRECT(ADDRESS(ROW(),COLUMN())))</formula>
    </cfRule>
  </conditionalFormatting>
  <conditionalFormatting sqref="AN50">
    <cfRule type="expression" priority="96" aboveAverage="0" equalAverage="0" bottom="0" percent="0" rank="0" text="" dxfId="1396">
      <formula>INDIRECT(ADDRESS(ROW(),COLUMN()))=TRUNC(INDIRECT(ADDRESS(ROW(),COLUMN())))</formula>
    </cfRule>
  </conditionalFormatting>
  <conditionalFormatting sqref="AA41:AF41">
    <cfRule type="expression" priority="97" aboveAverage="0" equalAverage="0" bottom="0" percent="0" rank="0" text="" dxfId="1397">
      <formula>INDIRECT(ADDRESS(ROW(),COLUMN()))=TRUNC(INDIRECT(ADDRESS(ROW(),COLUMN())))</formula>
    </cfRule>
  </conditionalFormatting>
  <conditionalFormatting sqref="AO50:AT50">
    <cfRule type="expression" priority="98" aboveAverage="0" equalAverage="0" bottom="0" percent="0" rank="0" text="" dxfId="1398">
      <formula>INDIRECT(ADDRESS(ROW(),COLUMN()))=TRUNC(INDIRECT(ADDRESS(ROW(),COLUMN())))</formula>
    </cfRule>
  </conditionalFormatting>
  <conditionalFormatting sqref="AG41">
    <cfRule type="expression" priority="99" aboveAverage="0" equalAverage="0" bottom="0" percent="0" rank="0" text="" dxfId="1399">
      <formula>INDIRECT(ADDRESS(ROW(),COLUMN()))=TRUNC(INDIRECT(ADDRESS(ROW(),COLUMN())))</formula>
    </cfRule>
  </conditionalFormatting>
  <conditionalFormatting sqref="AU50">
    <cfRule type="expression" priority="100" aboveAverage="0" equalAverage="0" bottom="0" percent="0" rank="0" text="" dxfId="1400">
      <formula>INDIRECT(ADDRESS(ROW(),COLUMN()))=TRUNC(INDIRECT(ADDRESS(ROW(),COLUMN())))</formula>
    </cfRule>
  </conditionalFormatting>
  <conditionalFormatting sqref="AH41:AM41">
    <cfRule type="expression" priority="101" aboveAverage="0" equalAverage="0" bottom="0" percent="0" rank="0" text="" dxfId="1401">
      <formula>INDIRECT(ADDRESS(ROW(),COLUMN()))=TRUNC(INDIRECT(ADDRESS(ROW(),COLUMN())))</formula>
    </cfRule>
  </conditionalFormatting>
  <conditionalFormatting sqref="AV50:AW50">
    <cfRule type="expression" priority="102" aboveAverage="0" equalAverage="0" bottom="0" percent="0" rank="0" text="" dxfId="1402">
      <formula>INDIRECT(ADDRESS(ROW(),COLUMN()))=TRUNC(INDIRECT(ADDRESS(ROW(),COLUMN())))</formula>
    </cfRule>
  </conditionalFormatting>
  <conditionalFormatting sqref="AN41">
    <cfRule type="expression" priority="103" aboveAverage="0" equalAverage="0" bottom="0" percent="0" rank="0" text="" dxfId="1403">
      <formula>INDIRECT(ADDRESS(ROW(),COLUMN()))=TRUNC(INDIRECT(ADDRESS(ROW(),COLUMN())))</formula>
    </cfRule>
  </conditionalFormatting>
  <conditionalFormatting sqref="S53">
    <cfRule type="expression" priority="104" aboveAverage="0" equalAverage="0" bottom="0" percent="0" rank="0" text="" dxfId="1404">
      <formula>INDIRECT(ADDRESS(ROW(),COLUMN()))=TRUNC(INDIRECT(ADDRESS(ROW(),COLUMN())))</formula>
    </cfRule>
  </conditionalFormatting>
  <conditionalFormatting sqref="AO41:AT41">
    <cfRule type="expression" priority="105" aboveAverage="0" equalAverage="0" bottom="0" percent="0" rank="0" text="" dxfId="1405">
      <formula>INDIRECT(ADDRESS(ROW(),COLUMN()))=TRUNC(INDIRECT(ADDRESS(ROW(),COLUMN())))</formula>
    </cfRule>
  </conditionalFormatting>
  <conditionalFormatting sqref="T53:Y53">
    <cfRule type="expression" priority="106" aboveAverage="0" equalAverage="0" bottom="0" percent="0" rank="0" text="" dxfId="1406">
      <formula>INDIRECT(ADDRESS(ROW(),COLUMN()))=TRUNC(INDIRECT(ADDRESS(ROW(),COLUMN())))</formula>
    </cfRule>
  </conditionalFormatting>
  <conditionalFormatting sqref="AU41">
    <cfRule type="expression" priority="107" aboveAverage="0" equalAverage="0" bottom="0" percent="0" rank="0" text="" dxfId="1407">
      <formula>INDIRECT(ADDRESS(ROW(),COLUMN()))=TRUNC(INDIRECT(ADDRESS(ROW(),COLUMN())))</formula>
    </cfRule>
  </conditionalFormatting>
  <conditionalFormatting sqref="AX44:BA45">
    <cfRule type="expression" priority="108" aboveAverage="0" equalAverage="0" bottom="0" percent="0" rank="0" text="" dxfId="1408">
      <formula>INDIRECT(ADDRESS(ROW(),COLUMN()))=TRUNC(INDIRECT(ADDRESS(ROW(),COLUMN())))</formula>
    </cfRule>
  </conditionalFormatting>
  <conditionalFormatting sqref="Z44">
    <cfRule type="expression" priority="109" aboveAverage="0" equalAverage="0" bottom="0" percent="0" rank="0" text="" dxfId="1409">
      <formula>INDIRECT(ADDRESS(ROW(),COLUMN()))=TRUNC(INDIRECT(ADDRESS(ROW(),COLUMN())))</formula>
    </cfRule>
  </conditionalFormatting>
  <conditionalFormatting sqref="AX53:BA54">
    <cfRule type="expression" priority="110" aboveAverage="0" equalAverage="0" bottom="0" percent="0" rank="0" text="" dxfId="1410">
      <formula>INDIRECT(ADDRESS(ROW(),COLUMN()))=TRUNC(INDIRECT(ADDRESS(ROW(),COLUMN())))</formula>
    </cfRule>
  </conditionalFormatting>
  <conditionalFormatting sqref="AA44:AF44">
    <cfRule type="expression" priority="111" aboveAverage="0" equalAverage="0" bottom="0" percent="0" rank="0" text="" dxfId="1411">
      <formula>INDIRECT(ADDRESS(ROW(),COLUMN()))=TRUNC(INDIRECT(ADDRESS(ROW(),COLUMN())))</formula>
    </cfRule>
  </conditionalFormatting>
  <conditionalFormatting sqref="Z53">
    <cfRule type="expression" priority="112" aboveAverage="0" equalAverage="0" bottom="0" percent="0" rank="0" text="" dxfId="1412">
      <formula>INDIRECT(ADDRESS(ROW(),COLUMN()))=TRUNC(INDIRECT(ADDRESS(ROW(),COLUMN())))</formula>
    </cfRule>
  </conditionalFormatting>
  <conditionalFormatting sqref="AA53:AF53">
    <cfRule type="expression" priority="113" aboveAverage="0" equalAverage="0" bottom="0" percent="0" rank="0" text="" dxfId="1413">
      <formula>INDIRECT(ADDRESS(ROW(),COLUMN()))=TRUNC(INDIRECT(ADDRESS(ROW(),COLUMN())))</formula>
    </cfRule>
  </conditionalFormatting>
  <conditionalFormatting sqref="AG53">
    <cfRule type="expression" priority="114" aboveAverage="0" equalAverage="0" bottom="0" percent="0" rank="0" text="" dxfId="1414">
      <formula>INDIRECT(ADDRESS(ROW(),COLUMN()))=TRUNC(INDIRECT(ADDRESS(ROW(),COLUMN())))</formula>
    </cfRule>
  </conditionalFormatting>
  <conditionalFormatting sqref="AH53:AM53">
    <cfRule type="expression" priority="115" aboveAverage="0" equalAverage="0" bottom="0" percent="0" rank="0" text="" dxfId="1415">
      <formula>INDIRECT(ADDRESS(ROW(),COLUMN()))=TRUNC(INDIRECT(ADDRESS(ROW(),COLUMN())))</formula>
    </cfRule>
  </conditionalFormatting>
  <conditionalFormatting sqref="AN53">
    <cfRule type="expression" priority="116" aboveAverage="0" equalAverage="0" bottom="0" percent="0" rank="0" text="" dxfId="1416">
      <formula>INDIRECT(ADDRESS(ROW(),COLUMN()))=TRUNC(INDIRECT(ADDRESS(ROW(),COLUMN())))</formula>
    </cfRule>
  </conditionalFormatting>
  <conditionalFormatting sqref="AO53:AT53">
    <cfRule type="expression" priority="117" aboveAverage="0" equalAverage="0" bottom="0" percent="0" rank="0" text="" dxfId="1417">
      <formula>INDIRECT(ADDRESS(ROW(),COLUMN()))=TRUNC(INDIRECT(ADDRESS(ROW(),COLUMN())))</formula>
    </cfRule>
  </conditionalFormatting>
  <conditionalFormatting sqref="AO47:AT47">
    <cfRule type="expression" priority="118" aboveAverage="0" equalAverage="0" bottom="0" percent="0" rank="0" text="" dxfId="1418">
      <formula>INDIRECT(ADDRESS(ROW(),COLUMN()))=TRUNC(INDIRECT(ADDRESS(ROW(),COLUMN())))</formula>
    </cfRule>
  </conditionalFormatting>
  <conditionalFormatting sqref="AX56:BA57">
    <cfRule type="expression" priority="119" aboveAverage="0" equalAverage="0" bottom="0" percent="0" rank="0" text="" dxfId="1419">
      <formula>INDIRECT(ADDRESS(ROW(),COLUMN()))=TRUNC(INDIRECT(ADDRESS(ROW(),COLUMN())))</formula>
    </cfRule>
  </conditionalFormatting>
  <conditionalFormatting sqref="AU47">
    <cfRule type="expression" priority="120" aboveAverage="0" equalAverage="0" bottom="0" percent="0" rank="0" text="" dxfId="1420">
      <formula>INDIRECT(ADDRESS(ROW(),COLUMN()))=TRUNC(INDIRECT(ADDRESS(ROW(),COLUMN())))</formula>
    </cfRule>
  </conditionalFormatting>
  <conditionalFormatting sqref="Z56">
    <cfRule type="expression" priority="121" aboveAverage="0" equalAverage="0" bottom="0" percent="0" rank="0" text="" dxfId="1421">
      <formula>INDIRECT(ADDRESS(ROW(),COLUMN()))=TRUNC(INDIRECT(ADDRESS(ROW(),COLUMN())))</formula>
    </cfRule>
  </conditionalFormatting>
  <conditionalFormatting sqref="AV47:AW47">
    <cfRule type="expression" priority="122" aboveAverage="0" equalAverage="0" bottom="0" percent="0" rank="0" text="" dxfId="1422">
      <formula>INDIRECT(ADDRESS(ROW(),COLUMN()))=TRUNC(INDIRECT(ADDRESS(ROW(),COLUMN())))</formula>
    </cfRule>
  </conditionalFormatting>
  <conditionalFormatting sqref="T56:Y56">
    <cfRule type="expression" priority="123" aboveAverage="0" equalAverage="0" bottom="0" percent="0" rank="0" text="" dxfId="1423">
      <formula>INDIRECT(ADDRESS(ROW(),COLUMN()))=TRUNC(INDIRECT(ADDRESS(ROW(),COLUMN())))</formula>
    </cfRule>
  </conditionalFormatting>
  <conditionalFormatting sqref="Z50">
    <cfRule type="expression" priority="124" aboveAverage="0" equalAverage="0" bottom="0" percent="0" rank="0" text="" dxfId="1424">
      <formula>INDIRECT(ADDRESS(ROW(),COLUMN()))=TRUNC(INDIRECT(ADDRESS(ROW(),COLUMN())))</formula>
    </cfRule>
  </conditionalFormatting>
  <conditionalFormatting sqref="AA50:AF50">
    <cfRule type="expression" priority="125" aboveAverage="0" equalAverage="0" bottom="0" percent="0" rank="0" text="" dxfId="1425">
      <formula>INDIRECT(ADDRESS(ROW(),COLUMN()))=TRUNC(INDIRECT(ADDRESS(ROW(),COLUMN())))</formula>
    </cfRule>
  </conditionalFormatting>
  <conditionalFormatting sqref="AG50">
    <cfRule type="expression" priority="126" aboveAverage="0" equalAverage="0" bottom="0" percent="0" rank="0" text="" dxfId="1426">
      <formula>INDIRECT(ADDRESS(ROW(),COLUMN()))=TRUNC(INDIRECT(ADDRESS(ROW(),COLUMN())))</formula>
    </cfRule>
  </conditionalFormatting>
  <conditionalFormatting sqref="AN56">
    <cfRule type="expression" priority="127" aboveAverage="0" equalAverage="0" bottom="0" percent="0" rank="0" text="" dxfId="1427">
      <formula>INDIRECT(ADDRESS(ROW(),COLUMN()))=TRUNC(INDIRECT(ADDRESS(ROW(),COLUMN())))</formula>
    </cfRule>
  </conditionalFormatting>
  <conditionalFormatting sqref="AO56:AT56">
    <cfRule type="expression" priority="128" aboveAverage="0" equalAverage="0" bottom="0" percent="0" rank="0" text="" dxfId="1428">
      <formula>INDIRECT(ADDRESS(ROW(),COLUMN()))=TRUNC(INDIRECT(ADDRESS(ROW(),COLUMN())))</formula>
    </cfRule>
  </conditionalFormatting>
  <conditionalFormatting sqref="AU56">
    <cfRule type="expression" priority="129" aboveAverage="0" equalAverage="0" bottom="0" percent="0" rank="0" text="" dxfId="1429">
      <formula>INDIRECT(ADDRESS(ROW(),COLUMN()))=TRUNC(INDIRECT(ADDRESS(ROW(),COLUMN())))</formula>
    </cfRule>
  </conditionalFormatting>
  <conditionalFormatting sqref="AV56:AW56">
    <cfRule type="expression" priority="130" aboveAverage="0" equalAverage="0" bottom="0" percent="0" rank="0" text="" dxfId="1430">
      <formula>INDIRECT(ADDRESS(ROW(),COLUMN()))=TRUNC(INDIRECT(ADDRESS(ROW(),COLUMN())))</formula>
    </cfRule>
  </conditionalFormatting>
  <conditionalFormatting sqref="S59">
    <cfRule type="expression" priority="131" aboveAverage="0" equalAverage="0" bottom="0" percent="0" rank="0" text="" dxfId="1431">
      <formula>INDIRECT(ADDRESS(ROW(),COLUMN()))=TRUNC(INDIRECT(ADDRESS(ROW(),COLUMN())))</formula>
    </cfRule>
  </conditionalFormatting>
  <conditionalFormatting sqref="T59:Y59">
    <cfRule type="expression" priority="132" aboveAverage="0" equalAverage="0" bottom="0" percent="0" rank="0" text="" dxfId="1432">
      <formula>INDIRECT(ADDRESS(ROW(),COLUMN()))=TRUNC(INDIRECT(ADDRESS(ROW(),COLUMN())))</formula>
    </cfRule>
  </conditionalFormatting>
  <conditionalFormatting sqref="AU53">
    <cfRule type="expression" priority="133" aboveAverage="0" equalAverage="0" bottom="0" percent="0" rank="0" text="" dxfId="1433">
      <formula>INDIRECT(ADDRESS(ROW(),COLUMN()))=TRUNC(INDIRECT(ADDRESS(ROW(),COLUMN())))</formula>
    </cfRule>
  </conditionalFormatting>
  <conditionalFormatting sqref="AV53:AW53">
    <cfRule type="expression" priority="134" aboveAverage="0" equalAverage="0" bottom="0" percent="0" rank="0" text="" dxfId="1434">
      <formula>INDIRECT(ADDRESS(ROW(),COLUMN()))=TRUNC(INDIRECT(ADDRESS(ROW(),COLUMN())))</formula>
    </cfRule>
  </conditionalFormatting>
  <conditionalFormatting sqref="S56">
    <cfRule type="expression" priority="135" aboveAverage="0" equalAverage="0" bottom="0" percent="0" rank="0" text="" dxfId="1435">
      <formula>INDIRECT(ADDRESS(ROW(),COLUMN()))=TRUNC(INDIRECT(ADDRESS(ROW(),COLUMN())))</formula>
    </cfRule>
  </conditionalFormatting>
  <conditionalFormatting sqref="AX59:BA60">
    <cfRule type="expression" priority="136" aboveAverage="0" equalAverage="0" bottom="0" percent="0" rank="0" text="" dxfId="1436">
      <formula>INDIRECT(ADDRESS(ROW(),COLUMN()))=TRUNC(INDIRECT(ADDRESS(ROW(),COLUMN())))</formula>
    </cfRule>
  </conditionalFormatting>
  <conditionalFormatting sqref="Z59">
    <cfRule type="expression" priority="137" aboveAverage="0" equalAverage="0" bottom="0" percent="0" rank="0" text="" dxfId="1437">
      <formula>INDIRECT(ADDRESS(ROW(),COLUMN()))=TRUNC(INDIRECT(ADDRESS(ROW(),COLUMN())))</formula>
    </cfRule>
  </conditionalFormatting>
  <conditionalFormatting sqref="AA56:AF56">
    <cfRule type="expression" priority="138" aboveAverage="0" equalAverage="0" bottom="0" percent="0" rank="0" text="" dxfId="1438">
      <formula>INDIRECT(ADDRESS(ROW(),COLUMN()))=TRUNC(INDIRECT(ADDRESS(ROW(),COLUMN())))</formula>
    </cfRule>
  </conditionalFormatting>
  <conditionalFormatting sqref="AA59:AF59">
    <cfRule type="expression" priority="139" aboveAverage="0" equalAverage="0" bottom="0" percent="0" rank="0" text="" dxfId="1439">
      <formula>INDIRECT(ADDRESS(ROW(),COLUMN()))=TRUNC(INDIRECT(ADDRESS(ROW(),COLUMN())))</formula>
    </cfRule>
  </conditionalFormatting>
  <conditionalFormatting sqref="AG56">
    <cfRule type="expression" priority="140" aboveAverage="0" equalAverage="0" bottom="0" percent="0" rank="0" text="" dxfId="1440">
      <formula>INDIRECT(ADDRESS(ROW(),COLUMN()))=TRUNC(INDIRECT(ADDRESS(ROW(),COLUMN())))</formula>
    </cfRule>
  </conditionalFormatting>
  <conditionalFormatting sqref="AG59">
    <cfRule type="expression" priority="141" aboveAverage="0" equalAverage="0" bottom="0" percent="0" rank="0" text="" dxfId="1441">
      <formula>INDIRECT(ADDRESS(ROW(),COLUMN()))=TRUNC(INDIRECT(ADDRESS(ROW(),COLUMN())))</formula>
    </cfRule>
  </conditionalFormatting>
  <conditionalFormatting sqref="AH56:AM56">
    <cfRule type="expression" priority="142" aboveAverage="0" equalAverage="0" bottom="0" percent="0" rank="0" text="" dxfId="1442">
      <formula>INDIRECT(ADDRESS(ROW(),COLUMN()))=TRUNC(INDIRECT(ADDRESS(ROW(),COLUMN())))</formula>
    </cfRule>
  </conditionalFormatting>
  <conditionalFormatting sqref="AH59:AM59">
    <cfRule type="expression" priority="143" aboveAverage="0" equalAverage="0" bottom="0" percent="0" rank="0" text="" dxfId="1443">
      <formula>INDIRECT(ADDRESS(ROW(),COLUMN()))=TRUNC(INDIRECT(ADDRESS(ROW(),COLUMN())))</formula>
    </cfRule>
  </conditionalFormatting>
  <conditionalFormatting sqref="AN59">
    <cfRule type="expression" priority="144" aboveAverage="0" equalAverage="0" bottom="0" percent="0" rank="0" text="" dxfId="1444">
      <formula>INDIRECT(ADDRESS(ROW(),COLUMN()))=TRUNC(INDIRECT(ADDRESS(ROW(),COLUMN())))</formula>
    </cfRule>
  </conditionalFormatting>
  <conditionalFormatting sqref="AO59:AT59">
    <cfRule type="expression" priority="145" aboveAverage="0" equalAverage="0" bottom="0" percent="0" rank="0" text="" dxfId="1445">
      <formula>INDIRECT(ADDRESS(ROW(),COLUMN()))=TRUNC(INDIRECT(ADDRESS(ROW(),COLUMN())))</formula>
    </cfRule>
  </conditionalFormatting>
  <conditionalFormatting sqref="AU59">
    <cfRule type="expression" priority="146" aboveAverage="0" equalAverage="0" bottom="0" percent="0" rank="0" text="" dxfId="1446">
      <formula>INDIRECT(ADDRESS(ROW(),COLUMN()))=TRUNC(INDIRECT(ADDRESS(ROW(),COLUMN())))</formula>
    </cfRule>
  </conditionalFormatting>
  <conditionalFormatting sqref="Z24">
    <cfRule type="expression" priority="147" aboveAverage="0" equalAverage="0" bottom="0" percent="0" rank="0" text="" dxfId="1447">
      <formula>INDIRECT(ADDRESS(ROW(),COLUMN()))=TRUNC(INDIRECT(ADDRESS(ROW(),COLUMN())))</formula>
    </cfRule>
  </conditionalFormatting>
  <conditionalFormatting sqref="AG24">
    <cfRule type="expression" priority="148" aboveAverage="0" equalAverage="0" bottom="0" percent="0" rank="0" text="" dxfId="1448">
      <formula>INDIRECT(ADDRESS(ROW(),COLUMN()))=TRUNC(INDIRECT(ADDRESS(ROW(),COLUMN())))</formula>
    </cfRule>
  </conditionalFormatting>
  <conditionalFormatting sqref="AN24">
    <cfRule type="expression" priority="149" aboveAverage="0" equalAverage="0" bottom="0" percent="0" rank="0" text="" dxfId="1449">
      <formula>INDIRECT(ADDRESS(ROW(),COLUMN()))=TRUNC(INDIRECT(ADDRESS(ROW(),COLUMN())))</formula>
    </cfRule>
  </conditionalFormatting>
  <conditionalFormatting sqref="AU24">
    <cfRule type="expression" priority="150" aboveAverage="0" equalAverage="0" bottom="0" percent="0" rank="0" text="" dxfId="1450">
      <formula>INDIRECT(ADDRESS(ROW(),COLUMN()))=TRUNC(INDIRECT(ADDRESS(ROW(),COLUMN())))</formula>
    </cfRule>
  </conditionalFormatting>
  <conditionalFormatting sqref="AV59:AW59">
    <cfRule type="expression" priority="151" aboveAverage="0" equalAverage="0" bottom="0" percent="0" rank="0" text="" dxfId="1451">
      <formula>INDIRECT(ADDRESS(ROW(),COLUMN()))=TRUNC(INDIRECT(ADDRESS(ROW(),COLUMN())))</formula>
    </cfRule>
  </conditionalFormatting>
  <conditionalFormatting sqref="S62:BA65">
    <cfRule type="expression" priority="152" aboveAverage="0" equalAverage="0" bottom="0" percent="0" rank="0" text="" dxfId="1452">
      <formula>INDIRECT(ADDRESS(ROW(),COLUMN()))=TRUNC(INDIRECT(ADDRESS(ROW(),COLUMN())))</formula>
    </cfRule>
  </conditionalFormatting>
  <conditionalFormatting sqref="AA24:AF24">
    <cfRule type="expression" priority="153" aboveAverage="0" equalAverage="0" bottom="0" percent="0" rank="0" text="" dxfId="1453">
      <formula>INDIRECT(ADDRESS(ROW(),COLUMN()))=TRUNC(INDIRECT(ADDRESS(ROW(),COLUMN())))</formula>
    </cfRule>
  </conditionalFormatting>
  <conditionalFormatting sqref="AH24:AM24">
    <cfRule type="expression" priority="154" aboveAverage="0" equalAverage="0" bottom="0" percent="0" rank="0" text="" dxfId="1454">
      <formula>INDIRECT(ADDRESS(ROW(),COLUMN()))=TRUNC(INDIRECT(ADDRESS(ROW(),COLUMN())))</formula>
    </cfRule>
  </conditionalFormatting>
  <conditionalFormatting sqref="AO24:AT24">
    <cfRule type="expression" priority="155" aboveAverage="0" equalAverage="0" bottom="0" percent="0" rank="0" text="" dxfId="1455">
      <formula>INDIRECT(ADDRESS(ROW(),COLUMN()))=TRUNC(INDIRECT(ADDRESS(ROW(),COLUMN())))</formula>
    </cfRule>
  </conditionalFormatting>
  <conditionalFormatting sqref="AV24:AW24">
    <cfRule type="expression" priority="156" aboveAverage="0" equalAverage="0" bottom="0" percent="0" rank="0" text="" dxfId="1456">
      <formula>INDIRECT(ADDRESS(ROW(),COLUMN()))=TRUNC(INDIRECT(ADDRESS(ROW(),COLUMN())))</formula>
    </cfRule>
  </conditionalFormatting>
  <conditionalFormatting sqref="S27">
    <cfRule type="expression" priority="157" aboveAverage="0" equalAverage="0" bottom="0" percent="0" rank="0" text="" dxfId="1457">
      <formula>INDIRECT(ADDRESS(ROW(),COLUMN()))=TRUNC(INDIRECT(ADDRESS(ROW(),COLUMN())))</formula>
    </cfRule>
  </conditionalFormatting>
  <conditionalFormatting sqref="T27:Y27">
    <cfRule type="expression" priority="158" aboveAverage="0" equalAverage="0" bottom="0" percent="0" rank="0" text="" dxfId="1458">
      <formula>INDIRECT(ADDRESS(ROW(),COLUMN()))=TRUNC(INDIRECT(ADDRESS(ROW(),COLUMN())))</formula>
    </cfRule>
  </conditionalFormatting>
  <conditionalFormatting sqref="Z27">
    <cfRule type="expression" priority="159" aboveAverage="0" equalAverage="0" bottom="0" percent="0" rank="0" text="" dxfId="1459">
      <formula>INDIRECT(ADDRESS(ROW(),COLUMN()))=TRUNC(INDIRECT(ADDRESS(ROW(),COLUMN())))</formula>
    </cfRule>
  </conditionalFormatting>
  <conditionalFormatting sqref="AA27:AF27">
    <cfRule type="expression" priority="160" aboveAverage="0" equalAverage="0" bottom="0" percent="0" rank="0" text="" dxfId="1460">
      <formula>INDIRECT(ADDRESS(ROW(),COLUMN()))=TRUNC(INDIRECT(ADDRESS(ROW(),COLUMN())))</formula>
    </cfRule>
  </conditionalFormatting>
  <conditionalFormatting sqref="AG27">
    <cfRule type="expression" priority="161" aboveAverage="0" equalAverage="0" bottom="0" percent="0" rank="0" text="" dxfId="1461">
      <formula>INDIRECT(ADDRESS(ROW(),COLUMN()))=TRUNC(INDIRECT(ADDRESS(ROW(),COLUMN())))</formula>
    </cfRule>
  </conditionalFormatting>
  <conditionalFormatting sqref="AH27:AM27">
    <cfRule type="expression" priority="162" aboveAverage="0" equalAverage="0" bottom="0" percent="0" rank="0" text="" dxfId="1462">
      <formula>INDIRECT(ADDRESS(ROW(),COLUMN()))=TRUNC(INDIRECT(ADDRESS(ROW(),COLUMN())))</formula>
    </cfRule>
  </conditionalFormatting>
  <conditionalFormatting sqref="AN27">
    <cfRule type="expression" priority="163" aboveAverage="0" equalAverage="0" bottom="0" percent="0" rank="0" text="" dxfId="1463">
      <formula>INDIRECT(ADDRESS(ROW(),COLUMN()))=TRUNC(INDIRECT(ADDRESS(ROW(),COLUMN())))</formula>
    </cfRule>
  </conditionalFormatting>
  <conditionalFormatting sqref="AO27:AT27">
    <cfRule type="expression" priority="164" aboveAverage="0" equalAverage="0" bottom="0" percent="0" rank="0" text="" dxfId="1464">
      <formula>INDIRECT(ADDRESS(ROW(),COLUMN()))=TRUNC(INDIRECT(ADDRESS(ROW(),COLUMN())))</formula>
    </cfRule>
  </conditionalFormatting>
  <conditionalFormatting sqref="AU27">
    <cfRule type="expression" priority="165" aboveAverage="0" equalAverage="0" bottom="0" percent="0" rank="0" text="" dxfId="1465">
      <formula>INDIRECT(ADDRESS(ROW(),COLUMN()))=TRUNC(INDIRECT(ADDRESS(ROW(),COLUMN())))</formula>
    </cfRule>
  </conditionalFormatting>
  <conditionalFormatting sqref="AV27:AW27">
    <cfRule type="expression" priority="166" aboveAverage="0" equalAverage="0" bottom="0" percent="0" rank="0" text="" dxfId="1466">
      <formula>INDIRECT(ADDRESS(ROW(),COLUMN()))=TRUNC(INDIRECT(ADDRESS(ROW(),COLUMN())))</formula>
    </cfRule>
  </conditionalFormatting>
  <conditionalFormatting sqref="S30">
    <cfRule type="expression" priority="167" aboveAverage="0" equalAverage="0" bottom="0" percent="0" rank="0" text="" dxfId="1467">
      <formula>INDIRECT(ADDRESS(ROW(),COLUMN()))=TRUNC(INDIRECT(ADDRESS(ROW(),COLUMN())))</formula>
    </cfRule>
  </conditionalFormatting>
  <conditionalFormatting sqref="T30:Y30">
    <cfRule type="expression" priority="168" aboveAverage="0" equalAverage="0" bottom="0" percent="0" rank="0" text="" dxfId="1468">
      <formula>INDIRECT(ADDRESS(ROW(),COLUMN()))=TRUNC(INDIRECT(ADDRESS(ROW(),COLUMN())))</formula>
    </cfRule>
  </conditionalFormatting>
  <conditionalFormatting sqref="Z30">
    <cfRule type="expression" priority="169" aboveAverage="0" equalAverage="0" bottom="0" percent="0" rank="0" text="" dxfId="1469">
      <formula>INDIRECT(ADDRESS(ROW(),COLUMN()))=TRUNC(INDIRECT(ADDRESS(ROW(),COLUMN())))</formula>
    </cfRule>
  </conditionalFormatting>
  <conditionalFormatting sqref="AA30:AF30">
    <cfRule type="expression" priority="170" aboveAverage="0" equalAverage="0" bottom="0" percent="0" rank="0" text="" dxfId="1470">
      <formula>INDIRECT(ADDRESS(ROW(),COLUMN()))=TRUNC(INDIRECT(ADDRESS(ROW(),COLUMN())))</formula>
    </cfRule>
  </conditionalFormatting>
  <conditionalFormatting sqref="AG30">
    <cfRule type="expression" priority="171" aboveAverage="0" equalAverage="0" bottom="0" percent="0" rank="0" text="" dxfId="1471">
      <formula>INDIRECT(ADDRESS(ROW(),COLUMN()))=TRUNC(INDIRECT(ADDRESS(ROW(),COLUMN())))</formula>
    </cfRule>
  </conditionalFormatting>
  <conditionalFormatting sqref="AH30:AM30">
    <cfRule type="expression" priority="172" aboveAverage="0" equalAverage="0" bottom="0" percent="0" rank="0" text="" dxfId="1472">
      <formula>INDIRECT(ADDRESS(ROW(),COLUMN()))=TRUNC(INDIRECT(ADDRESS(ROW(),COLUMN())))</formula>
    </cfRule>
  </conditionalFormatting>
  <conditionalFormatting sqref="AN30">
    <cfRule type="expression" priority="173" aboveAverage="0" equalAverage="0" bottom="0" percent="0" rank="0" text="" dxfId="1473">
      <formula>INDIRECT(ADDRESS(ROW(),COLUMN()))=TRUNC(INDIRECT(ADDRESS(ROW(),COLUMN())))</formula>
    </cfRule>
  </conditionalFormatting>
  <conditionalFormatting sqref="AO30:AT30">
    <cfRule type="expression" priority="174" aboveAverage="0" equalAverage="0" bottom="0" percent="0" rank="0" text="" dxfId="1474">
      <formula>INDIRECT(ADDRESS(ROW(),COLUMN()))=TRUNC(INDIRECT(ADDRESS(ROW(),COLUMN())))</formula>
    </cfRule>
  </conditionalFormatting>
  <conditionalFormatting sqref="AU30">
    <cfRule type="expression" priority="175" aboveAverage="0" equalAverage="0" bottom="0" percent="0" rank="0" text="" dxfId="1475">
      <formula>INDIRECT(ADDRESS(ROW(),COLUMN()))=TRUNC(INDIRECT(ADDRESS(ROW(),COLUMN())))</formula>
    </cfRule>
  </conditionalFormatting>
  <conditionalFormatting sqref="AV30:AW30">
    <cfRule type="expression" priority="176" aboveAverage="0" equalAverage="0" bottom="0" percent="0" rank="0" text="" dxfId="1476">
      <formula>INDIRECT(ADDRESS(ROW(),COLUMN()))=TRUNC(INDIRECT(ADDRESS(ROW(),COLUMN())))</formula>
    </cfRule>
  </conditionalFormatting>
  <conditionalFormatting sqref="S33">
    <cfRule type="expression" priority="177" aboveAverage="0" equalAverage="0" bottom="0" percent="0" rank="0" text="" dxfId="1477">
      <formula>INDIRECT(ADDRESS(ROW(),COLUMN()))=TRUNC(INDIRECT(ADDRESS(ROW(),COLUMN())))</formula>
    </cfRule>
  </conditionalFormatting>
  <conditionalFormatting sqref="T33:Y33">
    <cfRule type="expression" priority="178" aboveAverage="0" equalAverage="0" bottom="0" percent="0" rank="0" text="" dxfId="1478">
      <formula>INDIRECT(ADDRESS(ROW(),COLUMN()))=TRUNC(INDIRECT(ADDRESS(ROW(),COLUMN())))</formula>
    </cfRule>
  </conditionalFormatting>
  <conditionalFormatting sqref="Z33">
    <cfRule type="expression" priority="179" aboveAverage="0" equalAverage="0" bottom="0" percent="0" rank="0" text="" dxfId="1479">
      <formula>INDIRECT(ADDRESS(ROW(),COLUMN()))=TRUNC(INDIRECT(ADDRESS(ROW(),COLUMN())))</formula>
    </cfRule>
  </conditionalFormatting>
  <conditionalFormatting sqref="AA33:AF33">
    <cfRule type="expression" priority="180" aboveAverage="0" equalAverage="0" bottom="0" percent="0" rank="0" text="" dxfId="1480">
      <formula>INDIRECT(ADDRESS(ROW(),COLUMN()))=TRUNC(INDIRECT(ADDRESS(ROW(),COLUMN())))</formula>
    </cfRule>
  </conditionalFormatting>
  <conditionalFormatting sqref="AG33">
    <cfRule type="expression" priority="181" aboveAverage="0" equalAverage="0" bottom="0" percent="0" rank="0" text="" dxfId="1481">
      <formula>INDIRECT(ADDRESS(ROW(),COLUMN()))=TRUNC(INDIRECT(ADDRESS(ROW(),COLUMN())))</formula>
    </cfRule>
  </conditionalFormatting>
  <conditionalFormatting sqref="AH33:AM33">
    <cfRule type="expression" priority="182" aboveAverage="0" equalAverage="0" bottom="0" percent="0" rank="0" text="" dxfId="1482">
      <formula>INDIRECT(ADDRESS(ROW(),COLUMN()))=TRUNC(INDIRECT(ADDRESS(ROW(),COLUMN())))</formula>
    </cfRule>
  </conditionalFormatting>
  <conditionalFormatting sqref="AN33">
    <cfRule type="expression" priority="183" aboveAverage="0" equalAverage="0" bottom="0" percent="0" rank="0" text="" dxfId="1483">
      <formula>INDIRECT(ADDRESS(ROW(),COLUMN()))=TRUNC(INDIRECT(ADDRESS(ROW(),COLUMN())))</formula>
    </cfRule>
  </conditionalFormatting>
  <conditionalFormatting sqref="AO33:AT33">
    <cfRule type="expression" priority="184" aboveAverage="0" equalAverage="0" bottom="0" percent="0" rank="0" text="" dxfId="1484">
      <formula>INDIRECT(ADDRESS(ROW(),COLUMN()))=TRUNC(INDIRECT(ADDRESS(ROW(),COLUMN())))</formula>
    </cfRule>
  </conditionalFormatting>
  <conditionalFormatting sqref="AU33">
    <cfRule type="expression" priority="185" aboveAverage="0" equalAverage="0" bottom="0" percent="0" rank="0" text="" dxfId="1485">
      <formula>INDIRECT(ADDRESS(ROW(),COLUMN()))=TRUNC(INDIRECT(ADDRESS(ROW(),COLUMN())))</formula>
    </cfRule>
  </conditionalFormatting>
  <conditionalFormatting sqref="AV33:AW33">
    <cfRule type="expression" priority="186" aboveAverage="0" equalAverage="0" bottom="0" percent="0" rank="0" text="" dxfId="1486">
      <formula>INDIRECT(ADDRESS(ROW(),COLUMN()))=TRUNC(INDIRECT(ADDRESS(ROW(),COLUMN())))</formula>
    </cfRule>
  </conditionalFormatting>
  <conditionalFormatting sqref="S36">
    <cfRule type="expression" priority="187" aboveAverage="0" equalAverage="0" bottom="0" percent="0" rank="0" text="" dxfId="1487">
      <formula>INDIRECT(ADDRESS(ROW(),COLUMN()))=TRUNC(INDIRECT(ADDRESS(ROW(),COLUMN())))</formula>
    </cfRule>
  </conditionalFormatting>
  <conditionalFormatting sqref="T36:Y36">
    <cfRule type="expression" priority="188" aboveAverage="0" equalAverage="0" bottom="0" percent="0" rank="0" text="" dxfId="1488">
      <formula>INDIRECT(ADDRESS(ROW(),COLUMN()))=TRUNC(INDIRECT(ADDRESS(ROW(),COLUMN())))</formula>
    </cfRule>
  </conditionalFormatting>
  <conditionalFormatting sqref="Z36">
    <cfRule type="expression" priority="189" aboveAverage="0" equalAverage="0" bottom="0" percent="0" rank="0" text="" dxfId="1489">
      <formula>INDIRECT(ADDRESS(ROW(),COLUMN()))=TRUNC(INDIRECT(ADDRESS(ROW(),COLUMN())))</formula>
    </cfRule>
  </conditionalFormatting>
  <conditionalFormatting sqref="AA36:AF36">
    <cfRule type="expression" priority="190" aboveAverage="0" equalAverage="0" bottom="0" percent="0" rank="0" text="" dxfId="1490">
      <formula>INDIRECT(ADDRESS(ROW(),COLUMN()))=TRUNC(INDIRECT(ADDRESS(ROW(),COLUMN())))</formula>
    </cfRule>
  </conditionalFormatting>
  <conditionalFormatting sqref="AG36">
    <cfRule type="expression" priority="191" aboveAverage="0" equalAverage="0" bottom="0" percent="0" rank="0" text="" dxfId="1491">
      <formula>INDIRECT(ADDRESS(ROW(),COLUMN()))=TRUNC(INDIRECT(ADDRESS(ROW(),COLUMN())))</formula>
    </cfRule>
  </conditionalFormatting>
  <conditionalFormatting sqref="AH36:AM36">
    <cfRule type="expression" priority="192" aboveAverage="0" equalAverage="0" bottom="0" percent="0" rank="0" text="" dxfId="1492">
      <formula>INDIRECT(ADDRESS(ROW(),COLUMN()))=TRUNC(INDIRECT(ADDRESS(ROW(),COLUMN())))</formula>
    </cfRule>
  </conditionalFormatting>
  <conditionalFormatting sqref="AN36">
    <cfRule type="expression" priority="193" aboveAverage="0" equalAverage="0" bottom="0" percent="0" rank="0" text="" dxfId="1493">
      <formula>INDIRECT(ADDRESS(ROW(),COLUMN()))=TRUNC(INDIRECT(ADDRESS(ROW(),COLUMN())))</formula>
    </cfRule>
  </conditionalFormatting>
  <conditionalFormatting sqref="AO36:AT36">
    <cfRule type="expression" priority="194" aboveAverage="0" equalAverage="0" bottom="0" percent="0" rank="0" text="" dxfId="1494">
      <formula>INDIRECT(ADDRESS(ROW(),COLUMN()))=TRUNC(INDIRECT(ADDRESS(ROW(),COLUMN())))</formula>
    </cfRule>
  </conditionalFormatting>
  <conditionalFormatting sqref="AU36">
    <cfRule type="expression" priority="195" aboveAverage="0" equalAverage="0" bottom="0" percent="0" rank="0" text="" dxfId="1495">
      <formula>INDIRECT(ADDRESS(ROW(),COLUMN()))=TRUNC(INDIRECT(ADDRESS(ROW(),COLUMN())))</formula>
    </cfRule>
  </conditionalFormatting>
  <conditionalFormatting sqref="AV36:AW36">
    <cfRule type="expression" priority="196" aboveAverage="0" equalAverage="0" bottom="0" percent="0" rank="0" text="" dxfId="1496">
      <formula>INDIRECT(ADDRESS(ROW(),COLUMN()))=TRUNC(INDIRECT(ADDRESS(ROW(),COLUMN())))</formula>
    </cfRule>
  </conditionalFormatting>
  <conditionalFormatting sqref="S39">
    <cfRule type="expression" priority="197" aboveAverage="0" equalAverage="0" bottom="0" percent="0" rank="0" text="" dxfId="1497">
      <formula>INDIRECT(ADDRESS(ROW(),COLUMN()))=TRUNC(INDIRECT(ADDRESS(ROW(),COLUMN())))</formula>
    </cfRule>
  </conditionalFormatting>
  <conditionalFormatting sqref="T39:Y39">
    <cfRule type="expression" priority="198" aboveAverage="0" equalAverage="0" bottom="0" percent="0" rank="0" text="" dxfId="1498">
      <formula>INDIRECT(ADDRESS(ROW(),COLUMN()))=TRUNC(INDIRECT(ADDRESS(ROW(),COLUMN())))</formula>
    </cfRule>
  </conditionalFormatting>
  <conditionalFormatting sqref="Z39">
    <cfRule type="expression" priority="199" aboveAverage="0" equalAverage="0" bottom="0" percent="0" rank="0" text="" dxfId="1499">
      <formula>INDIRECT(ADDRESS(ROW(),COLUMN()))=TRUNC(INDIRECT(ADDRESS(ROW(),COLUMN())))</formula>
    </cfRule>
  </conditionalFormatting>
  <conditionalFormatting sqref="AA39:AF39">
    <cfRule type="expression" priority="200" aboveAverage="0" equalAverage="0" bottom="0" percent="0" rank="0" text="" dxfId="1500">
      <formula>INDIRECT(ADDRESS(ROW(),COLUMN()))=TRUNC(INDIRECT(ADDRESS(ROW(),COLUMN())))</formula>
    </cfRule>
  </conditionalFormatting>
  <conditionalFormatting sqref="AG39">
    <cfRule type="expression" priority="201" aboveAverage="0" equalAverage="0" bottom="0" percent="0" rank="0" text="" dxfId="1501">
      <formula>INDIRECT(ADDRESS(ROW(),COLUMN()))=TRUNC(INDIRECT(ADDRESS(ROW(),COLUMN())))</formula>
    </cfRule>
  </conditionalFormatting>
  <conditionalFormatting sqref="AH39:AM39">
    <cfRule type="expression" priority="202" aboveAverage="0" equalAverage="0" bottom="0" percent="0" rank="0" text="" dxfId="1502">
      <formula>INDIRECT(ADDRESS(ROW(),COLUMN()))=TRUNC(INDIRECT(ADDRESS(ROW(),COLUMN())))</formula>
    </cfRule>
  </conditionalFormatting>
  <conditionalFormatting sqref="AN39">
    <cfRule type="expression" priority="203" aboveAverage="0" equalAverage="0" bottom="0" percent="0" rank="0" text="" dxfId="1503">
      <formula>INDIRECT(ADDRESS(ROW(),COLUMN()))=TRUNC(INDIRECT(ADDRESS(ROW(),COLUMN())))</formula>
    </cfRule>
  </conditionalFormatting>
  <conditionalFormatting sqref="AO39:AT39">
    <cfRule type="expression" priority="204" aboveAverage="0" equalAverage="0" bottom="0" percent="0" rank="0" text="" dxfId="1504">
      <formula>INDIRECT(ADDRESS(ROW(),COLUMN()))=TRUNC(INDIRECT(ADDRESS(ROW(),COLUMN())))</formula>
    </cfRule>
  </conditionalFormatting>
  <conditionalFormatting sqref="AU39">
    <cfRule type="expression" priority="205" aboveAverage="0" equalAverage="0" bottom="0" percent="0" rank="0" text="" dxfId="1505">
      <formula>INDIRECT(ADDRESS(ROW(),COLUMN()))=TRUNC(INDIRECT(ADDRESS(ROW(),COLUMN())))</formula>
    </cfRule>
  </conditionalFormatting>
  <conditionalFormatting sqref="AV39:AW39">
    <cfRule type="expression" priority="206" aboveAverage="0" equalAverage="0" bottom="0" percent="0" rank="0" text="" dxfId="1506">
      <formula>INDIRECT(ADDRESS(ROW(),COLUMN()))=TRUNC(INDIRECT(ADDRESS(ROW(),COLUMN())))</formula>
    </cfRule>
  </conditionalFormatting>
  <conditionalFormatting sqref="S42">
    <cfRule type="expression" priority="207" aboveAverage="0" equalAverage="0" bottom="0" percent="0" rank="0" text="" dxfId="1507">
      <formula>INDIRECT(ADDRESS(ROW(),COLUMN()))=TRUNC(INDIRECT(ADDRESS(ROW(),COLUMN())))</formula>
    </cfRule>
  </conditionalFormatting>
  <conditionalFormatting sqref="T42:Y42">
    <cfRule type="expression" priority="208" aboveAverage="0" equalAverage="0" bottom="0" percent="0" rank="0" text="" dxfId="1508">
      <formula>INDIRECT(ADDRESS(ROW(),COLUMN()))=TRUNC(INDIRECT(ADDRESS(ROW(),COLUMN())))</formula>
    </cfRule>
  </conditionalFormatting>
  <conditionalFormatting sqref="Z42">
    <cfRule type="expression" priority="209" aboveAverage="0" equalAverage="0" bottom="0" percent="0" rank="0" text="" dxfId="1509">
      <formula>INDIRECT(ADDRESS(ROW(),COLUMN()))=TRUNC(INDIRECT(ADDRESS(ROW(),COLUMN())))</formula>
    </cfRule>
  </conditionalFormatting>
  <conditionalFormatting sqref="AA42:AF42">
    <cfRule type="expression" priority="210" aboveAverage="0" equalAverage="0" bottom="0" percent="0" rank="0" text="" dxfId="1510">
      <formula>INDIRECT(ADDRESS(ROW(),COLUMN()))=TRUNC(INDIRECT(ADDRESS(ROW(),COLUMN())))</formula>
    </cfRule>
  </conditionalFormatting>
  <conditionalFormatting sqref="AG42">
    <cfRule type="expression" priority="211" aboveAverage="0" equalAverage="0" bottom="0" percent="0" rank="0" text="" dxfId="1511">
      <formula>INDIRECT(ADDRESS(ROW(),COLUMN()))=TRUNC(INDIRECT(ADDRESS(ROW(),COLUMN())))</formula>
    </cfRule>
  </conditionalFormatting>
  <conditionalFormatting sqref="AH42:AM42">
    <cfRule type="expression" priority="212" aboveAverage="0" equalAverage="0" bottom="0" percent="0" rank="0" text="" dxfId="1512">
      <formula>INDIRECT(ADDRESS(ROW(),COLUMN()))=TRUNC(INDIRECT(ADDRESS(ROW(),COLUMN())))</formula>
    </cfRule>
  </conditionalFormatting>
  <conditionalFormatting sqref="AN42">
    <cfRule type="expression" priority="213" aboveAverage="0" equalAverage="0" bottom="0" percent="0" rank="0" text="" dxfId="1513">
      <formula>INDIRECT(ADDRESS(ROW(),COLUMN()))=TRUNC(INDIRECT(ADDRESS(ROW(),COLUMN())))</formula>
    </cfRule>
  </conditionalFormatting>
  <conditionalFormatting sqref="AO42:AT42">
    <cfRule type="expression" priority="214" aboveAverage="0" equalAverage="0" bottom="0" percent="0" rank="0" text="" dxfId="1514">
      <formula>INDIRECT(ADDRESS(ROW(),COLUMN()))=TRUNC(INDIRECT(ADDRESS(ROW(),COLUMN())))</formula>
    </cfRule>
  </conditionalFormatting>
  <conditionalFormatting sqref="AU42">
    <cfRule type="expression" priority="215" aboveAverage="0" equalAverage="0" bottom="0" percent="0" rank="0" text="" dxfId="1515">
      <formula>INDIRECT(ADDRESS(ROW(),COLUMN()))=TRUNC(INDIRECT(ADDRESS(ROW(),COLUMN())))</formula>
    </cfRule>
  </conditionalFormatting>
  <conditionalFormatting sqref="AV42:AW42">
    <cfRule type="expression" priority="216" aboveAverage="0" equalAverage="0" bottom="0" percent="0" rank="0" text="" dxfId="1516">
      <formula>INDIRECT(ADDRESS(ROW(),COLUMN()))=TRUNC(INDIRECT(ADDRESS(ROW(),COLUMN())))</formula>
    </cfRule>
  </conditionalFormatting>
  <conditionalFormatting sqref="S45">
    <cfRule type="expression" priority="217" aboveAverage="0" equalAverage="0" bottom="0" percent="0" rank="0" text="" dxfId="1517">
      <formula>INDIRECT(ADDRESS(ROW(),COLUMN()))=TRUNC(INDIRECT(ADDRESS(ROW(),COLUMN())))</formula>
    </cfRule>
  </conditionalFormatting>
  <conditionalFormatting sqref="T45:Y45">
    <cfRule type="expression" priority="218" aboveAverage="0" equalAverage="0" bottom="0" percent="0" rank="0" text="" dxfId="1518">
      <formula>INDIRECT(ADDRESS(ROW(),COLUMN()))=TRUNC(INDIRECT(ADDRESS(ROW(),COLUMN())))</formula>
    </cfRule>
  </conditionalFormatting>
  <conditionalFormatting sqref="Z45">
    <cfRule type="expression" priority="219" aboveAverage="0" equalAverage="0" bottom="0" percent="0" rank="0" text="" dxfId="1519">
      <formula>INDIRECT(ADDRESS(ROW(),COLUMN()))=TRUNC(INDIRECT(ADDRESS(ROW(),COLUMN())))</formula>
    </cfRule>
  </conditionalFormatting>
  <conditionalFormatting sqref="AA45:AF45">
    <cfRule type="expression" priority="220" aboveAverage="0" equalAverage="0" bottom="0" percent="0" rank="0" text="" dxfId="1520">
      <formula>INDIRECT(ADDRESS(ROW(),COLUMN()))=TRUNC(INDIRECT(ADDRESS(ROW(),COLUMN())))</formula>
    </cfRule>
  </conditionalFormatting>
  <conditionalFormatting sqref="AG45">
    <cfRule type="expression" priority="221" aboveAverage="0" equalAverage="0" bottom="0" percent="0" rank="0" text="" dxfId="1521">
      <formula>INDIRECT(ADDRESS(ROW(),COLUMN()))=TRUNC(INDIRECT(ADDRESS(ROW(),COLUMN())))</formula>
    </cfRule>
  </conditionalFormatting>
  <conditionalFormatting sqref="AH45:AM45">
    <cfRule type="expression" priority="222" aboveAverage="0" equalAverage="0" bottom="0" percent="0" rank="0" text="" dxfId="1522">
      <formula>INDIRECT(ADDRESS(ROW(),COLUMN()))=TRUNC(INDIRECT(ADDRESS(ROW(),COLUMN())))</formula>
    </cfRule>
  </conditionalFormatting>
  <conditionalFormatting sqref="AN45">
    <cfRule type="expression" priority="223" aboveAverage="0" equalAverage="0" bottom="0" percent="0" rank="0" text="" dxfId="1523">
      <formula>INDIRECT(ADDRESS(ROW(),COLUMN()))=TRUNC(INDIRECT(ADDRESS(ROW(),COLUMN())))</formula>
    </cfRule>
  </conditionalFormatting>
  <conditionalFormatting sqref="AO45:AT45">
    <cfRule type="expression" priority="224" aboveAverage="0" equalAverage="0" bottom="0" percent="0" rank="0" text="" dxfId="1524">
      <formula>INDIRECT(ADDRESS(ROW(),COLUMN()))=TRUNC(INDIRECT(ADDRESS(ROW(),COLUMN())))</formula>
    </cfRule>
  </conditionalFormatting>
  <conditionalFormatting sqref="AU45">
    <cfRule type="expression" priority="225" aboveAverage="0" equalAverage="0" bottom="0" percent="0" rank="0" text="" dxfId="1525">
      <formula>INDIRECT(ADDRESS(ROW(),COLUMN()))=TRUNC(INDIRECT(ADDRESS(ROW(),COLUMN())))</formula>
    </cfRule>
  </conditionalFormatting>
  <conditionalFormatting sqref="AV45:AW45">
    <cfRule type="expression" priority="226" aboveAverage="0" equalAverage="0" bottom="0" percent="0" rank="0" text="" dxfId="1526">
      <formula>INDIRECT(ADDRESS(ROW(),COLUMN()))=TRUNC(INDIRECT(ADDRESS(ROW(),COLUMN())))</formula>
    </cfRule>
  </conditionalFormatting>
  <conditionalFormatting sqref="S48">
    <cfRule type="expression" priority="227" aboveAverage="0" equalAverage="0" bottom="0" percent="0" rank="0" text="" dxfId="1527">
      <formula>INDIRECT(ADDRESS(ROW(),COLUMN()))=TRUNC(INDIRECT(ADDRESS(ROW(),COLUMN())))</formula>
    </cfRule>
  </conditionalFormatting>
  <conditionalFormatting sqref="T48:Y48">
    <cfRule type="expression" priority="228" aboveAverage="0" equalAverage="0" bottom="0" percent="0" rank="0" text="" dxfId="1528">
      <formula>INDIRECT(ADDRESS(ROW(),COLUMN()))=TRUNC(INDIRECT(ADDRESS(ROW(),COLUMN())))</formula>
    </cfRule>
  </conditionalFormatting>
  <conditionalFormatting sqref="Z48">
    <cfRule type="expression" priority="229" aboveAverage="0" equalAverage="0" bottom="0" percent="0" rank="0" text="" dxfId="1529">
      <formula>INDIRECT(ADDRESS(ROW(),COLUMN()))=TRUNC(INDIRECT(ADDRESS(ROW(),COLUMN())))</formula>
    </cfRule>
  </conditionalFormatting>
  <conditionalFormatting sqref="AA48:AF48">
    <cfRule type="expression" priority="230" aboveAverage="0" equalAverage="0" bottom="0" percent="0" rank="0" text="" dxfId="1530">
      <formula>INDIRECT(ADDRESS(ROW(),COLUMN()))=TRUNC(INDIRECT(ADDRESS(ROW(),COLUMN())))</formula>
    </cfRule>
  </conditionalFormatting>
  <conditionalFormatting sqref="AG48">
    <cfRule type="expression" priority="231" aboveAverage="0" equalAverage="0" bottom="0" percent="0" rank="0" text="" dxfId="1531">
      <formula>INDIRECT(ADDRESS(ROW(),COLUMN()))=TRUNC(INDIRECT(ADDRESS(ROW(),COLUMN())))</formula>
    </cfRule>
  </conditionalFormatting>
  <conditionalFormatting sqref="AH48:AM48">
    <cfRule type="expression" priority="232" aboveAverage="0" equalAverage="0" bottom="0" percent="0" rank="0" text="" dxfId="1532">
      <formula>INDIRECT(ADDRESS(ROW(),COLUMN()))=TRUNC(INDIRECT(ADDRESS(ROW(),COLUMN())))</formula>
    </cfRule>
  </conditionalFormatting>
  <conditionalFormatting sqref="AN48">
    <cfRule type="expression" priority="233" aboveAverage="0" equalAverage="0" bottom="0" percent="0" rank="0" text="" dxfId="1533">
      <formula>INDIRECT(ADDRESS(ROW(),COLUMN()))=TRUNC(INDIRECT(ADDRESS(ROW(),COLUMN())))</formula>
    </cfRule>
  </conditionalFormatting>
  <conditionalFormatting sqref="AO48:AT48">
    <cfRule type="expression" priority="234" aboveAverage="0" equalAverage="0" bottom="0" percent="0" rank="0" text="" dxfId="1534">
      <formula>INDIRECT(ADDRESS(ROW(),COLUMN()))=TRUNC(INDIRECT(ADDRESS(ROW(),COLUMN())))</formula>
    </cfRule>
  </conditionalFormatting>
  <conditionalFormatting sqref="AU48">
    <cfRule type="expression" priority="235" aboveAverage="0" equalAverage="0" bottom="0" percent="0" rank="0" text="" dxfId="1535">
      <formula>INDIRECT(ADDRESS(ROW(),COLUMN()))=TRUNC(INDIRECT(ADDRESS(ROW(),COLUMN())))</formula>
    </cfRule>
  </conditionalFormatting>
  <conditionalFormatting sqref="AV48:AW48">
    <cfRule type="expression" priority="236" aboveAverage="0" equalAverage="0" bottom="0" percent="0" rank="0" text="" dxfId="1536">
      <formula>INDIRECT(ADDRESS(ROW(),COLUMN()))=TRUNC(INDIRECT(ADDRESS(ROW(),COLUMN())))</formula>
    </cfRule>
  </conditionalFormatting>
  <conditionalFormatting sqref="S51">
    <cfRule type="expression" priority="237" aboveAverage="0" equalAverage="0" bottom="0" percent="0" rank="0" text="" dxfId="1537">
      <formula>INDIRECT(ADDRESS(ROW(),COLUMN()))=TRUNC(INDIRECT(ADDRESS(ROW(),COLUMN())))</formula>
    </cfRule>
  </conditionalFormatting>
  <conditionalFormatting sqref="T51:Y51">
    <cfRule type="expression" priority="238" aboveAverage="0" equalAverage="0" bottom="0" percent="0" rank="0" text="" dxfId="1538">
      <formula>INDIRECT(ADDRESS(ROW(),COLUMN()))=TRUNC(INDIRECT(ADDRESS(ROW(),COLUMN())))</formula>
    </cfRule>
  </conditionalFormatting>
  <conditionalFormatting sqref="Z51">
    <cfRule type="expression" priority="239" aboveAverage="0" equalAverage="0" bottom="0" percent="0" rank="0" text="" dxfId="1539">
      <formula>INDIRECT(ADDRESS(ROW(),COLUMN()))=TRUNC(INDIRECT(ADDRESS(ROW(),COLUMN())))</formula>
    </cfRule>
  </conditionalFormatting>
  <conditionalFormatting sqref="AA51:AF51">
    <cfRule type="expression" priority="240" aboveAverage="0" equalAverage="0" bottom="0" percent="0" rank="0" text="" dxfId="1540">
      <formula>INDIRECT(ADDRESS(ROW(),COLUMN()))=TRUNC(INDIRECT(ADDRESS(ROW(),COLUMN())))</formula>
    </cfRule>
  </conditionalFormatting>
  <conditionalFormatting sqref="AG51">
    <cfRule type="expression" priority="241" aboveAverage="0" equalAverage="0" bottom="0" percent="0" rank="0" text="" dxfId="1541">
      <formula>INDIRECT(ADDRESS(ROW(),COLUMN()))=TRUNC(INDIRECT(ADDRESS(ROW(),COLUMN())))</formula>
    </cfRule>
  </conditionalFormatting>
  <conditionalFormatting sqref="AH51:AM51">
    <cfRule type="expression" priority="242" aboveAverage="0" equalAverage="0" bottom="0" percent="0" rank="0" text="" dxfId="1542">
      <formula>INDIRECT(ADDRESS(ROW(),COLUMN()))=TRUNC(INDIRECT(ADDRESS(ROW(),COLUMN())))</formula>
    </cfRule>
  </conditionalFormatting>
  <conditionalFormatting sqref="AN51">
    <cfRule type="expression" priority="243" aboveAverage="0" equalAverage="0" bottom="0" percent="0" rank="0" text="" dxfId="1543">
      <formula>INDIRECT(ADDRESS(ROW(),COLUMN()))=TRUNC(INDIRECT(ADDRESS(ROW(),COLUMN())))</formula>
    </cfRule>
  </conditionalFormatting>
  <conditionalFormatting sqref="AO51:AT51">
    <cfRule type="expression" priority="244" aboveAverage="0" equalAverage="0" bottom="0" percent="0" rank="0" text="" dxfId="1544">
      <formula>INDIRECT(ADDRESS(ROW(),COLUMN()))=TRUNC(INDIRECT(ADDRESS(ROW(),COLUMN())))</formula>
    </cfRule>
  </conditionalFormatting>
  <conditionalFormatting sqref="AU51">
    <cfRule type="expression" priority="245" aboveAverage="0" equalAverage="0" bottom="0" percent="0" rank="0" text="" dxfId="1545">
      <formula>INDIRECT(ADDRESS(ROW(),COLUMN()))=TRUNC(INDIRECT(ADDRESS(ROW(),COLUMN())))</formula>
    </cfRule>
  </conditionalFormatting>
  <conditionalFormatting sqref="AV51:AW51">
    <cfRule type="expression" priority="246" aboveAverage="0" equalAverage="0" bottom="0" percent="0" rank="0" text="" dxfId="1546">
      <formula>INDIRECT(ADDRESS(ROW(),COLUMN()))=TRUNC(INDIRECT(ADDRESS(ROW(),COLUMN())))</formula>
    </cfRule>
  </conditionalFormatting>
  <conditionalFormatting sqref="S54">
    <cfRule type="expression" priority="247" aboveAverage="0" equalAverage="0" bottom="0" percent="0" rank="0" text="" dxfId="1547">
      <formula>INDIRECT(ADDRESS(ROW(),COLUMN()))=TRUNC(INDIRECT(ADDRESS(ROW(),COLUMN())))</formula>
    </cfRule>
  </conditionalFormatting>
  <conditionalFormatting sqref="T54:Y54">
    <cfRule type="expression" priority="248" aboveAverage="0" equalAverage="0" bottom="0" percent="0" rank="0" text="" dxfId="1548">
      <formula>INDIRECT(ADDRESS(ROW(),COLUMN()))=TRUNC(INDIRECT(ADDRESS(ROW(),COLUMN())))</formula>
    </cfRule>
  </conditionalFormatting>
  <conditionalFormatting sqref="Z54">
    <cfRule type="expression" priority="249" aboveAverage="0" equalAverage="0" bottom="0" percent="0" rank="0" text="" dxfId="1549">
      <formula>INDIRECT(ADDRESS(ROW(),COLUMN()))=TRUNC(INDIRECT(ADDRESS(ROW(),COLUMN())))</formula>
    </cfRule>
  </conditionalFormatting>
  <conditionalFormatting sqref="AA54:AF54">
    <cfRule type="expression" priority="250" aboveAverage="0" equalAverage="0" bottom="0" percent="0" rank="0" text="" dxfId="1550">
      <formula>INDIRECT(ADDRESS(ROW(),COLUMN()))=TRUNC(INDIRECT(ADDRESS(ROW(),COLUMN())))</formula>
    </cfRule>
  </conditionalFormatting>
  <conditionalFormatting sqref="AG54">
    <cfRule type="expression" priority="251" aboveAverage="0" equalAverage="0" bottom="0" percent="0" rank="0" text="" dxfId="1551">
      <formula>INDIRECT(ADDRESS(ROW(),COLUMN()))=TRUNC(INDIRECT(ADDRESS(ROW(),COLUMN())))</formula>
    </cfRule>
  </conditionalFormatting>
  <conditionalFormatting sqref="AH54:AM54">
    <cfRule type="expression" priority="252" aboveAverage="0" equalAverage="0" bottom="0" percent="0" rank="0" text="" dxfId="1552">
      <formula>INDIRECT(ADDRESS(ROW(),COLUMN()))=TRUNC(INDIRECT(ADDRESS(ROW(),COLUMN())))</formula>
    </cfRule>
  </conditionalFormatting>
  <conditionalFormatting sqref="AN54">
    <cfRule type="expression" priority="253" aboveAverage="0" equalAverage="0" bottom="0" percent="0" rank="0" text="" dxfId="1553">
      <formula>INDIRECT(ADDRESS(ROW(),COLUMN()))=TRUNC(INDIRECT(ADDRESS(ROW(),COLUMN())))</formula>
    </cfRule>
  </conditionalFormatting>
  <conditionalFormatting sqref="AO54:AT54">
    <cfRule type="expression" priority="254" aboveAverage="0" equalAverage="0" bottom="0" percent="0" rank="0" text="" dxfId="1554">
      <formula>INDIRECT(ADDRESS(ROW(),COLUMN()))=TRUNC(INDIRECT(ADDRESS(ROW(),COLUMN())))</formula>
    </cfRule>
  </conditionalFormatting>
  <conditionalFormatting sqref="AU54">
    <cfRule type="expression" priority="255" aboveAverage="0" equalAverage="0" bottom="0" percent="0" rank="0" text="" dxfId="1555">
      <formula>INDIRECT(ADDRESS(ROW(),COLUMN()))=TRUNC(INDIRECT(ADDRESS(ROW(),COLUMN())))</formula>
    </cfRule>
  </conditionalFormatting>
  <conditionalFormatting sqref="AV54:AW54">
    <cfRule type="expression" priority="256" aboveAverage="0" equalAverage="0" bottom="0" percent="0" rank="0" text="" dxfId="1556">
      <formula>INDIRECT(ADDRESS(ROW(),COLUMN()))=TRUNC(INDIRECT(ADDRESS(ROW(),COLUMN())))</formula>
    </cfRule>
  </conditionalFormatting>
  <conditionalFormatting sqref="S57">
    <cfRule type="expression" priority="257" aboveAverage="0" equalAverage="0" bottom="0" percent="0" rank="0" text="" dxfId="1557">
      <formula>INDIRECT(ADDRESS(ROW(),COLUMN()))=TRUNC(INDIRECT(ADDRESS(ROW(),COLUMN())))</formula>
    </cfRule>
  </conditionalFormatting>
  <conditionalFormatting sqref="T57:Y57">
    <cfRule type="expression" priority="258" aboveAverage="0" equalAverage="0" bottom="0" percent="0" rank="0" text="" dxfId="1558">
      <formula>INDIRECT(ADDRESS(ROW(),COLUMN()))=TRUNC(INDIRECT(ADDRESS(ROW(),COLUMN())))</formula>
    </cfRule>
  </conditionalFormatting>
  <conditionalFormatting sqref="Z57">
    <cfRule type="expression" priority="259" aboveAverage="0" equalAverage="0" bottom="0" percent="0" rank="0" text="" dxfId="1559">
      <formula>INDIRECT(ADDRESS(ROW(),COLUMN()))=TRUNC(INDIRECT(ADDRESS(ROW(),COLUMN())))</formula>
    </cfRule>
  </conditionalFormatting>
  <conditionalFormatting sqref="AA57:AF57">
    <cfRule type="expression" priority="260" aboveAverage="0" equalAverage="0" bottom="0" percent="0" rank="0" text="" dxfId="1560">
      <formula>INDIRECT(ADDRESS(ROW(),COLUMN()))=TRUNC(INDIRECT(ADDRESS(ROW(),COLUMN())))</formula>
    </cfRule>
  </conditionalFormatting>
  <conditionalFormatting sqref="AG57">
    <cfRule type="expression" priority="261" aboveAverage="0" equalAverage="0" bottom="0" percent="0" rank="0" text="" dxfId="1561">
      <formula>INDIRECT(ADDRESS(ROW(),COLUMN()))=TRUNC(INDIRECT(ADDRESS(ROW(),COLUMN())))</formula>
    </cfRule>
  </conditionalFormatting>
  <conditionalFormatting sqref="AH57:AM57">
    <cfRule type="expression" priority="262" aboveAverage="0" equalAverage="0" bottom="0" percent="0" rank="0" text="" dxfId="1562">
      <formula>INDIRECT(ADDRESS(ROW(),COLUMN()))=TRUNC(INDIRECT(ADDRESS(ROW(),COLUMN())))</formula>
    </cfRule>
  </conditionalFormatting>
  <conditionalFormatting sqref="AN57">
    <cfRule type="expression" priority="263" aboveAverage="0" equalAverage="0" bottom="0" percent="0" rank="0" text="" dxfId="1563">
      <formula>INDIRECT(ADDRESS(ROW(),COLUMN()))=TRUNC(INDIRECT(ADDRESS(ROW(),COLUMN())))</formula>
    </cfRule>
  </conditionalFormatting>
  <conditionalFormatting sqref="AO57:AT57">
    <cfRule type="expression" priority="264" aboveAverage="0" equalAverage="0" bottom="0" percent="0" rank="0" text="" dxfId="1564">
      <formula>INDIRECT(ADDRESS(ROW(),COLUMN()))=TRUNC(INDIRECT(ADDRESS(ROW(),COLUMN())))</formula>
    </cfRule>
  </conditionalFormatting>
  <conditionalFormatting sqref="AU57">
    <cfRule type="expression" priority="265" aboveAverage="0" equalAverage="0" bottom="0" percent="0" rank="0" text="" dxfId="1565">
      <formula>INDIRECT(ADDRESS(ROW(),COLUMN()))=TRUNC(INDIRECT(ADDRESS(ROW(),COLUMN())))</formula>
    </cfRule>
  </conditionalFormatting>
  <conditionalFormatting sqref="AV57:AW57">
    <cfRule type="expression" priority="266" aboveAverage="0" equalAverage="0" bottom="0" percent="0" rank="0" text="" dxfId="1566">
      <formula>INDIRECT(ADDRESS(ROW(),COLUMN()))=TRUNC(INDIRECT(ADDRESS(ROW(),COLUMN())))</formula>
    </cfRule>
  </conditionalFormatting>
  <conditionalFormatting sqref="S60">
    <cfRule type="expression" priority="267" aboveAverage="0" equalAverage="0" bottom="0" percent="0" rank="0" text="" dxfId="1567">
      <formula>INDIRECT(ADDRESS(ROW(),COLUMN()))=TRUNC(INDIRECT(ADDRESS(ROW(),COLUMN())))</formula>
    </cfRule>
  </conditionalFormatting>
  <conditionalFormatting sqref="T60:Y60">
    <cfRule type="expression" priority="268" aboveAverage="0" equalAverage="0" bottom="0" percent="0" rank="0" text="" dxfId="1568">
      <formula>INDIRECT(ADDRESS(ROW(),COLUMN()))=TRUNC(INDIRECT(ADDRESS(ROW(),COLUMN())))</formula>
    </cfRule>
  </conditionalFormatting>
  <conditionalFormatting sqref="Z60">
    <cfRule type="expression" priority="269" aboveAverage="0" equalAverage="0" bottom="0" percent="0" rank="0" text="" dxfId="1569">
      <formula>INDIRECT(ADDRESS(ROW(),COLUMN()))=TRUNC(INDIRECT(ADDRESS(ROW(),COLUMN())))</formula>
    </cfRule>
  </conditionalFormatting>
  <conditionalFormatting sqref="AA60:AF60">
    <cfRule type="expression" priority="270" aboveAverage="0" equalAverage="0" bottom="0" percent="0" rank="0" text="" dxfId="1570">
      <formula>INDIRECT(ADDRESS(ROW(),COLUMN()))=TRUNC(INDIRECT(ADDRESS(ROW(),COLUMN())))</formula>
    </cfRule>
  </conditionalFormatting>
  <conditionalFormatting sqref="AG60">
    <cfRule type="expression" priority="271" aboveAverage="0" equalAverage="0" bottom="0" percent="0" rank="0" text="" dxfId="1571">
      <formula>INDIRECT(ADDRESS(ROW(),COLUMN()))=TRUNC(INDIRECT(ADDRESS(ROW(),COLUMN())))</formula>
    </cfRule>
  </conditionalFormatting>
  <conditionalFormatting sqref="AH60:AM60">
    <cfRule type="expression" priority="272" aboveAverage="0" equalAverage="0" bottom="0" percent="0" rank="0" text="" dxfId="1572">
      <formula>INDIRECT(ADDRESS(ROW(),COLUMN()))=TRUNC(INDIRECT(ADDRESS(ROW(),COLUMN())))</formula>
    </cfRule>
  </conditionalFormatting>
  <conditionalFormatting sqref="AN60">
    <cfRule type="expression" priority="273" aboveAverage="0" equalAverage="0" bottom="0" percent="0" rank="0" text="" dxfId="1573">
      <formula>INDIRECT(ADDRESS(ROW(),COLUMN()))=TRUNC(INDIRECT(ADDRESS(ROW(),COLUMN())))</formula>
    </cfRule>
  </conditionalFormatting>
  <conditionalFormatting sqref="AO60:AT60">
    <cfRule type="expression" priority="274" aboveAverage="0" equalAverage="0" bottom="0" percent="0" rank="0" text="" dxfId="1574">
      <formula>INDIRECT(ADDRESS(ROW(),COLUMN()))=TRUNC(INDIRECT(ADDRESS(ROW(),COLUMN())))</formula>
    </cfRule>
  </conditionalFormatting>
  <conditionalFormatting sqref="AU60">
    <cfRule type="expression" priority="275" aboveAverage="0" equalAverage="0" bottom="0" percent="0" rank="0" text="" dxfId="1575">
      <formula>INDIRECT(ADDRESS(ROW(),COLUMN()))=TRUNC(INDIRECT(ADDRESS(ROW(),COLUMN())))</formula>
    </cfRule>
  </conditionalFormatting>
  <conditionalFormatting sqref="AV60:AW60">
    <cfRule type="expression" priority="276" aboveAverage="0" equalAverage="0" bottom="0" percent="0" rank="0" text="" dxfId="1576">
      <formula>INDIRECT(ADDRESS(ROW(),COLUMN()))=TRUNC(INDIRECT(ADDRESS(ROW(),COLUMN())))</formula>
    </cfRule>
  </conditionalFormatting>
  <dataValidations count="10">
    <dataValidation allowBlank="true" error="入力可能範囲　32～40" errorStyle="stop" operator="between" showDropDown="false" showErrorMessage="true" showInputMessage="true" sqref="AX6" type="decimal">
      <formula1>32</formula1>
      <formula2>40</formula2>
    </dataValidation>
    <dataValidation allowBlank="true" errorStyle="stop" operator="between" showDropDown="false" showErrorMessage="false" showInputMessage="true" sqref="G22:G60" type="list">
      <formula1>"A,B,C,D"</formula1>
      <formula2>0</formula2>
    </dataValidation>
    <dataValidation allowBlank="true" errorStyle="stop" operator="between" showDropDown="false" showErrorMessage="false" showInputMessage="true" sqref="C22:E60" type="list">
      <formula1>職種</formula1>
      <formula2>0</formula2>
    </dataValidation>
    <dataValidation allowBlank="true" errorStyle="stop" operator="between" showDropDown="false" showErrorMessage="true" showInputMessage="true" sqref="BB4:BE4" type="list">
      <formula1>"予定,実績,予定・実績"</formula1>
      <formula2>0</formula2>
    </dataValidation>
    <dataValidation allowBlank="true" errorStyle="stop" operator="between" showDropDown="false" showErrorMessage="true" showInputMessage="true" sqref="AC3" type="list">
      <formula1>#ref!</formula1>
      <formula2>0</formula2>
    </dataValidation>
    <dataValidation allowBlank="true" errorStyle="stop" operator="between" showDropDown="false" showErrorMessage="true" showInputMessage="true" sqref="BB3:BE3" type="list">
      <formula1>"４週,暦月"</formula1>
      <formula2>0</formula2>
    </dataValidation>
    <dataValidation allowBlank="true" error="リストにない場合のみ、入力してください。" errorStyle="warning" operator="between" showDropDown="false" showErrorMessage="false" showInputMessage="true" sqref="H22:K60" type="list">
      <formula1>INDIRECT(C22)</formula1>
      <formula2>0</formula2>
    </dataValidation>
    <dataValidation allowBlank="true" errorStyle="stop" operator="between" showDropDown="false" showErrorMessage="false" showInputMessage="true" sqref="AP1:BE1" type="list">
      <formula1>#ref!</formula1>
      <formula2>0</formula2>
    </dataValidation>
    <dataValidation allowBlank="true" errorStyle="stop" operator="between" showDropDown="false" showErrorMessage="false" showInputMessage="true" sqref="S25:AW25 S28:AW28 S31:AW31 S34:AW34 S37:AW37 S40:AW40 S43:AW43 S46:AW46 S49:AW49 S52:AW52 S55:AW55 S58:AW58" type="list">
      <formula1>シフト記号表</formula1>
      <formula2>0</formula2>
    </dataValidation>
    <dataValidation allowBlank="true" errorStyle="stop" operator="between" showDropDown="false" showErrorMessage="true" showInputMessage="true" sqref="S22:AW22" type="list">
      <formula1>シフト記号表</formula1>
      <formula2>0</formula2>
    </dataValidation>
  </dataValidations>
  <printOptions headings="false" gridLines="false" gridLinesSet="true" horizontalCentered="true" verticalCentered="false"/>
  <pageMargins left="0.157638888888889" right="0.157638888888889" top="0.315277777777778" bottom="0.354861111111111" header="0.511811023622047" footer="0.315277777777778"/>
  <pageSetup paperSize="9" scale="100" fitToWidth="1" fitToHeight="0" pageOrder="downThenOver" orientation="landscape" blackAndWhite="false" draft="false" cellComments="none" horizontalDpi="300" verticalDpi="300" copies="1"/>
  <headerFooter differentFirst="false" differentOddEven="false">
    <oddHeader/>
    <oddFooter>&amp;R&amp;14&amp;P/&amp;N</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U40"/>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26.25" zeroHeight="false" outlineLevelRow="0" outlineLevelCol="0"/>
  <cols>
    <col collapsed="false" customWidth="true" hidden="false" outlineLevel="0" max="1" min="1" style="155" width="1.59"/>
    <col collapsed="false" customWidth="true" hidden="false" outlineLevel="0" max="2" min="2" style="314" width="5.6"/>
    <col collapsed="false" customWidth="true" hidden="false" outlineLevel="0" max="3" min="3" style="314" width="10.59"/>
    <col collapsed="false" customWidth="true" hidden="false" outlineLevel="0" max="4" min="4" style="314" width="3.4"/>
    <col collapsed="false" customWidth="true" hidden="false" outlineLevel="0" max="5" min="5" style="155" width="15.6"/>
    <col collapsed="false" customWidth="true" hidden="false" outlineLevel="0" max="6" min="6" style="155" width="3.4"/>
    <col collapsed="false" customWidth="true" hidden="false" outlineLevel="0" max="7" min="7" style="155" width="15.6"/>
    <col collapsed="false" customWidth="true" hidden="false" outlineLevel="0" max="8" min="8" style="155" width="3.4"/>
    <col collapsed="false" customWidth="true" hidden="false" outlineLevel="0" max="9" min="9" style="314" width="15.6"/>
    <col collapsed="false" customWidth="true" hidden="false" outlineLevel="0" max="10" min="10" style="155" width="3.4"/>
    <col collapsed="false" customWidth="true" hidden="false" outlineLevel="0" max="11" min="11" style="155" width="15.6"/>
    <col collapsed="false" customWidth="true" hidden="false" outlineLevel="0" max="12" min="12" style="155" width="3.4"/>
    <col collapsed="false" customWidth="true" hidden="false" outlineLevel="0" max="13" min="13" style="155" width="15.6"/>
    <col collapsed="false" customWidth="true" hidden="false" outlineLevel="0" max="14" min="14" style="155" width="3.4"/>
    <col collapsed="false" customWidth="true" hidden="false" outlineLevel="0" max="15" min="15" style="155" width="15.6"/>
    <col collapsed="false" customWidth="true" hidden="false" outlineLevel="0" max="16" min="16" style="155" width="3.4"/>
    <col collapsed="false" customWidth="true" hidden="false" outlineLevel="0" max="17" min="17" style="155" width="15.6"/>
    <col collapsed="false" customWidth="true" hidden="false" outlineLevel="0" max="18" min="18" style="155" width="3.4"/>
    <col collapsed="false" customWidth="true" hidden="false" outlineLevel="0" max="19" min="19" style="155" width="15.6"/>
    <col collapsed="false" customWidth="true" hidden="false" outlineLevel="0" max="20" min="20" style="155" width="3.4"/>
    <col collapsed="false" customWidth="true" hidden="false" outlineLevel="0" max="21" min="21" style="155" width="50.6"/>
    <col collapsed="false" customWidth="false" hidden="false" outlineLevel="0" max="1024" min="22" style="155" width="9"/>
  </cols>
  <sheetData>
    <row r="1" customFormat="false" ht="26.25" hidden="false" customHeight="false" outlineLevel="0" collapsed="false">
      <c r="B1" s="315" t="s">
        <v>36</v>
      </c>
    </row>
    <row r="2" customFormat="false" ht="26.25" hidden="false" customHeight="false" outlineLevel="0" collapsed="false">
      <c r="B2" s="316" t="s">
        <v>37</v>
      </c>
      <c r="E2" s="154"/>
      <c r="I2" s="156"/>
    </row>
    <row r="3" customFormat="false" ht="26.25" hidden="false" customHeight="false" outlineLevel="0" collapsed="false">
      <c r="B3" s="156" t="s">
        <v>38</v>
      </c>
      <c r="E3" s="154" t="s">
        <v>39</v>
      </c>
      <c r="I3" s="156"/>
    </row>
    <row r="4" customFormat="false" ht="26.25" hidden="false" customHeight="false" outlineLevel="0" collapsed="false">
      <c r="B4" s="316"/>
      <c r="E4" s="317" t="s">
        <v>40</v>
      </c>
      <c r="F4" s="317"/>
      <c r="G4" s="317"/>
      <c r="H4" s="317"/>
      <c r="I4" s="317"/>
      <c r="J4" s="317"/>
      <c r="K4" s="317"/>
      <c r="M4" s="317" t="s">
        <v>161</v>
      </c>
      <c r="N4" s="317"/>
      <c r="O4" s="317"/>
      <c r="P4" s="317"/>
      <c r="Q4" s="317"/>
      <c r="R4" s="317"/>
      <c r="S4" s="317"/>
      <c r="U4" s="317" t="s">
        <v>41</v>
      </c>
    </row>
    <row r="5" customFormat="false" ht="26.25" hidden="false" customHeight="false" outlineLevel="0" collapsed="false">
      <c r="B5" s="314" t="s">
        <v>21</v>
      </c>
      <c r="C5" s="314" t="s">
        <v>42</v>
      </c>
      <c r="E5" s="314" t="s">
        <v>43</v>
      </c>
      <c r="F5" s="314"/>
      <c r="G5" s="314" t="s">
        <v>44</v>
      </c>
      <c r="I5" s="314" t="s">
        <v>45</v>
      </c>
      <c r="K5" s="314" t="s">
        <v>40</v>
      </c>
      <c r="M5" s="314" t="s">
        <v>162</v>
      </c>
      <c r="O5" s="314" t="s">
        <v>163</v>
      </c>
      <c r="Q5" s="314" t="s">
        <v>45</v>
      </c>
      <c r="S5" s="314" t="s">
        <v>40</v>
      </c>
      <c r="U5" s="317"/>
    </row>
    <row r="6" customFormat="false" ht="26.25" hidden="false" customHeight="false" outlineLevel="0" collapsed="false">
      <c r="B6" s="314" t="n">
        <v>1</v>
      </c>
      <c r="C6" s="159" t="s">
        <v>46</v>
      </c>
      <c r="D6" s="314" t="s">
        <v>47</v>
      </c>
      <c r="E6" s="161" t="n">
        <v>0.375</v>
      </c>
      <c r="F6" s="314" t="s">
        <v>48</v>
      </c>
      <c r="G6" s="161" t="n">
        <v>0.75</v>
      </c>
      <c r="H6" s="155" t="s">
        <v>49</v>
      </c>
      <c r="I6" s="161" t="n">
        <v>0.0416666666666667</v>
      </c>
      <c r="J6" s="155" t="s">
        <v>7</v>
      </c>
      <c r="K6" s="318" t="n">
        <f aca="false">(G6-E6-I6)*24</f>
        <v>8</v>
      </c>
      <c r="M6" s="161" t="n">
        <v>0.395833333333333</v>
      </c>
      <c r="N6" s="314" t="s">
        <v>48</v>
      </c>
      <c r="O6" s="161" t="n">
        <v>0.6875</v>
      </c>
      <c r="P6" s="155" t="s">
        <v>49</v>
      </c>
      <c r="Q6" s="161" t="n">
        <v>0.0416666666666667</v>
      </c>
      <c r="R6" s="155" t="s">
        <v>7</v>
      </c>
      <c r="S6" s="318" t="n">
        <f aca="false">(O6-M6-Q6)*24</f>
        <v>6</v>
      </c>
      <c r="U6" s="165"/>
    </row>
    <row r="7" customFormat="false" ht="26.25" hidden="false" customHeight="false" outlineLevel="0" collapsed="false">
      <c r="B7" s="314" t="n">
        <v>2</v>
      </c>
      <c r="C7" s="159" t="s">
        <v>50</v>
      </c>
      <c r="D7" s="314" t="s">
        <v>47</v>
      </c>
      <c r="E7" s="161"/>
      <c r="F7" s="314" t="s">
        <v>48</v>
      </c>
      <c r="G7" s="161"/>
      <c r="H7" s="155" t="s">
        <v>49</v>
      </c>
      <c r="I7" s="161" t="n">
        <v>0</v>
      </c>
      <c r="J7" s="155" t="s">
        <v>7</v>
      </c>
      <c r="K7" s="318" t="n">
        <f aca="false">(G7-E7-I7)*24</f>
        <v>0</v>
      </c>
      <c r="M7" s="161"/>
      <c r="N7" s="314" t="s">
        <v>48</v>
      </c>
      <c r="O7" s="161"/>
      <c r="P7" s="155" t="s">
        <v>49</v>
      </c>
      <c r="Q7" s="161" t="n">
        <v>0</v>
      </c>
      <c r="R7" s="155" t="s">
        <v>7</v>
      </c>
      <c r="S7" s="318" t="n">
        <f aca="false">(O7-M7-Q7)*24</f>
        <v>0</v>
      </c>
      <c r="U7" s="165"/>
    </row>
    <row r="8" customFormat="false" ht="26.25" hidden="false" customHeight="false" outlineLevel="0" collapsed="false">
      <c r="B8" s="314" t="n">
        <v>3</v>
      </c>
      <c r="C8" s="159" t="s">
        <v>51</v>
      </c>
      <c r="D8" s="314" t="s">
        <v>47</v>
      </c>
      <c r="E8" s="161"/>
      <c r="F8" s="314" t="s">
        <v>48</v>
      </c>
      <c r="G8" s="161"/>
      <c r="H8" s="155" t="s">
        <v>49</v>
      </c>
      <c r="I8" s="161" t="n">
        <v>0</v>
      </c>
      <c r="J8" s="155" t="s">
        <v>7</v>
      </c>
      <c r="K8" s="318" t="n">
        <f aca="false">(G8-E8-I8)*24</f>
        <v>0</v>
      </c>
      <c r="M8" s="161"/>
      <c r="N8" s="314" t="s">
        <v>48</v>
      </c>
      <c r="O8" s="161"/>
      <c r="P8" s="155" t="s">
        <v>49</v>
      </c>
      <c r="Q8" s="161" t="n">
        <v>0</v>
      </c>
      <c r="R8" s="155" t="s">
        <v>7</v>
      </c>
      <c r="S8" s="318" t="n">
        <f aca="false">(O8-M8-Q8)*24</f>
        <v>0</v>
      </c>
      <c r="U8" s="165"/>
    </row>
    <row r="9" customFormat="false" ht="26.25" hidden="false" customHeight="false" outlineLevel="0" collapsed="false">
      <c r="B9" s="314" t="n">
        <v>4</v>
      </c>
      <c r="C9" s="159" t="s">
        <v>52</v>
      </c>
      <c r="D9" s="314" t="s">
        <v>47</v>
      </c>
      <c r="E9" s="161"/>
      <c r="F9" s="314" t="s">
        <v>48</v>
      </c>
      <c r="G9" s="161"/>
      <c r="H9" s="155" t="s">
        <v>49</v>
      </c>
      <c r="I9" s="161" t="n">
        <v>0</v>
      </c>
      <c r="J9" s="155" t="s">
        <v>7</v>
      </c>
      <c r="K9" s="318" t="n">
        <f aca="false">(G9-E9-I9)*24</f>
        <v>0</v>
      </c>
      <c r="M9" s="161"/>
      <c r="N9" s="314" t="s">
        <v>48</v>
      </c>
      <c r="O9" s="161"/>
      <c r="P9" s="155" t="s">
        <v>49</v>
      </c>
      <c r="Q9" s="161" t="n">
        <v>0</v>
      </c>
      <c r="R9" s="155" t="s">
        <v>7</v>
      </c>
      <c r="S9" s="318" t="n">
        <f aca="false">(O9-M9-Q9)*24</f>
        <v>0</v>
      </c>
      <c r="U9" s="165"/>
    </row>
    <row r="10" customFormat="false" ht="26.25" hidden="false" customHeight="false" outlineLevel="0" collapsed="false">
      <c r="B10" s="314" t="n">
        <v>5</v>
      </c>
      <c r="C10" s="159" t="s">
        <v>53</v>
      </c>
      <c r="D10" s="314" t="s">
        <v>47</v>
      </c>
      <c r="E10" s="161"/>
      <c r="F10" s="314" t="s">
        <v>48</v>
      </c>
      <c r="G10" s="161"/>
      <c r="H10" s="155" t="s">
        <v>49</v>
      </c>
      <c r="I10" s="161" t="n">
        <v>0</v>
      </c>
      <c r="J10" s="155" t="s">
        <v>7</v>
      </c>
      <c r="K10" s="318" t="n">
        <f aca="false">(G10-E10-I10)*24</f>
        <v>0</v>
      </c>
      <c r="M10" s="161"/>
      <c r="N10" s="314" t="s">
        <v>48</v>
      </c>
      <c r="O10" s="161"/>
      <c r="P10" s="155" t="s">
        <v>49</v>
      </c>
      <c r="Q10" s="161" t="n">
        <v>0</v>
      </c>
      <c r="R10" s="155" t="s">
        <v>7</v>
      </c>
      <c r="S10" s="318" t="n">
        <f aca="false">(O10-M10-Q10)*24</f>
        <v>0</v>
      </c>
      <c r="U10" s="165"/>
    </row>
    <row r="11" customFormat="false" ht="26.25" hidden="false" customHeight="false" outlineLevel="0" collapsed="false">
      <c r="B11" s="314" t="n">
        <v>6</v>
      </c>
      <c r="C11" s="159" t="s">
        <v>54</v>
      </c>
      <c r="D11" s="314" t="s">
        <v>47</v>
      </c>
      <c r="E11" s="161"/>
      <c r="F11" s="314" t="s">
        <v>48</v>
      </c>
      <c r="G11" s="161"/>
      <c r="H11" s="155" t="s">
        <v>49</v>
      </c>
      <c r="I11" s="161" t="n">
        <v>0</v>
      </c>
      <c r="J11" s="155" t="s">
        <v>7</v>
      </c>
      <c r="K11" s="318" t="n">
        <f aca="false">(G11-E11-I11)*24</f>
        <v>0</v>
      </c>
      <c r="M11" s="161"/>
      <c r="N11" s="314" t="s">
        <v>48</v>
      </c>
      <c r="O11" s="161"/>
      <c r="P11" s="155" t="s">
        <v>49</v>
      </c>
      <c r="Q11" s="161" t="n">
        <v>0</v>
      </c>
      <c r="R11" s="155" t="s">
        <v>7</v>
      </c>
      <c r="S11" s="318" t="n">
        <f aca="false">(O11-M11-Q11)*24</f>
        <v>0</v>
      </c>
      <c r="U11" s="165"/>
    </row>
    <row r="12" customFormat="false" ht="26.25" hidden="false" customHeight="false" outlineLevel="0" collapsed="false">
      <c r="B12" s="314" t="n">
        <v>7</v>
      </c>
      <c r="C12" s="159" t="s">
        <v>55</v>
      </c>
      <c r="D12" s="314" t="s">
        <v>47</v>
      </c>
      <c r="E12" s="161"/>
      <c r="F12" s="314" t="s">
        <v>48</v>
      </c>
      <c r="G12" s="161"/>
      <c r="H12" s="155" t="s">
        <v>49</v>
      </c>
      <c r="I12" s="161" t="n">
        <v>0</v>
      </c>
      <c r="J12" s="155" t="s">
        <v>7</v>
      </c>
      <c r="K12" s="318" t="n">
        <f aca="false">(G12-E12-I12)*24</f>
        <v>0</v>
      </c>
      <c r="M12" s="161"/>
      <c r="N12" s="314" t="s">
        <v>48</v>
      </c>
      <c r="O12" s="161"/>
      <c r="P12" s="155" t="s">
        <v>49</v>
      </c>
      <c r="Q12" s="161" t="n">
        <v>0</v>
      </c>
      <c r="R12" s="155" t="s">
        <v>7</v>
      </c>
      <c r="S12" s="318" t="n">
        <f aca="false">(O12-M12-Q12)*24</f>
        <v>0</v>
      </c>
      <c r="U12" s="165"/>
    </row>
    <row r="13" customFormat="false" ht="26.25" hidden="false" customHeight="false" outlineLevel="0" collapsed="false">
      <c r="B13" s="314" t="n">
        <v>8</v>
      </c>
      <c r="C13" s="159" t="s">
        <v>56</v>
      </c>
      <c r="D13" s="314" t="s">
        <v>47</v>
      </c>
      <c r="E13" s="161"/>
      <c r="F13" s="314" t="s">
        <v>48</v>
      </c>
      <c r="G13" s="161"/>
      <c r="H13" s="155" t="s">
        <v>49</v>
      </c>
      <c r="I13" s="161" t="n">
        <v>0</v>
      </c>
      <c r="J13" s="155" t="s">
        <v>7</v>
      </c>
      <c r="K13" s="318" t="n">
        <f aca="false">(G13-E13-I13)*24</f>
        <v>0</v>
      </c>
      <c r="M13" s="161"/>
      <c r="N13" s="314" t="s">
        <v>48</v>
      </c>
      <c r="O13" s="161"/>
      <c r="P13" s="155" t="s">
        <v>49</v>
      </c>
      <c r="Q13" s="161" t="n">
        <v>0</v>
      </c>
      <c r="R13" s="155" t="s">
        <v>7</v>
      </c>
      <c r="S13" s="318" t="n">
        <f aca="false">(O13-M13-Q13)*24</f>
        <v>0</v>
      </c>
      <c r="U13" s="165"/>
    </row>
    <row r="14" customFormat="false" ht="26.25" hidden="false" customHeight="false" outlineLevel="0" collapsed="false">
      <c r="B14" s="314" t="n">
        <v>9</v>
      </c>
      <c r="C14" s="159" t="s">
        <v>57</v>
      </c>
      <c r="D14" s="314" t="s">
        <v>47</v>
      </c>
      <c r="E14" s="161"/>
      <c r="F14" s="314" t="s">
        <v>48</v>
      </c>
      <c r="G14" s="161"/>
      <c r="H14" s="155" t="s">
        <v>49</v>
      </c>
      <c r="I14" s="161" t="n">
        <v>0</v>
      </c>
      <c r="J14" s="155" t="s">
        <v>7</v>
      </c>
      <c r="K14" s="318" t="n">
        <f aca="false">(G14-E14-I14)*24</f>
        <v>0</v>
      </c>
      <c r="M14" s="161"/>
      <c r="N14" s="314" t="s">
        <v>48</v>
      </c>
      <c r="O14" s="161"/>
      <c r="P14" s="155" t="s">
        <v>49</v>
      </c>
      <c r="Q14" s="161" t="n">
        <v>0</v>
      </c>
      <c r="R14" s="155" t="s">
        <v>7</v>
      </c>
      <c r="S14" s="318" t="n">
        <f aca="false">(O14-M14-Q14)*24</f>
        <v>0</v>
      </c>
      <c r="U14" s="165"/>
    </row>
    <row r="15" customFormat="false" ht="26.25" hidden="false" customHeight="false" outlineLevel="0" collapsed="false">
      <c r="B15" s="314" t="n">
        <v>10</v>
      </c>
      <c r="C15" s="159" t="s">
        <v>58</v>
      </c>
      <c r="D15" s="314" t="s">
        <v>47</v>
      </c>
      <c r="E15" s="161"/>
      <c r="F15" s="314" t="s">
        <v>48</v>
      </c>
      <c r="G15" s="161"/>
      <c r="H15" s="155" t="s">
        <v>49</v>
      </c>
      <c r="I15" s="161" t="n">
        <v>0</v>
      </c>
      <c r="J15" s="155" t="s">
        <v>7</v>
      </c>
      <c r="K15" s="318" t="n">
        <f aca="false">(G15-E15-I15)*24</f>
        <v>0</v>
      </c>
      <c r="M15" s="161"/>
      <c r="N15" s="314" t="s">
        <v>48</v>
      </c>
      <c r="O15" s="161"/>
      <c r="P15" s="155" t="s">
        <v>49</v>
      </c>
      <c r="Q15" s="161" t="n">
        <v>0</v>
      </c>
      <c r="R15" s="155" t="s">
        <v>7</v>
      </c>
      <c r="S15" s="318" t="n">
        <f aca="false">(O15-M15-Q15)*24</f>
        <v>0</v>
      </c>
      <c r="U15" s="165"/>
    </row>
    <row r="16" customFormat="false" ht="26.25" hidden="false" customHeight="false" outlineLevel="0" collapsed="false">
      <c r="B16" s="314" t="n">
        <v>11</v>
      </c>
      <c r="C16" s="159" t="s">
        <v>59</v>
      </c>
      <c r="D16" s="314" t="s">
        <v>47</v>
      </c>
      <c r="E16" s="161"/>
      <c r="F16" s="314" t="s">
        <v>48</v>
      </c>
      <c r="G16" s="161"/>
      <c r="H16" s="155" t="s">
        <v>49</v>
      </c>
      <c r="I16" s="161" t="n">
        <v>0</v>
      </c>
      <c r="J16" s="155" t="s">
        <v>7</v>
      </c>
      <c r="K16" s="318" t="n">
        <f aca="false">(G16-E16-I16)*24</f>
        <v>0</v>
      </c>
      <c r="M16" s="161"/>
      <c r="N16" s="314" t="s">
        <v>48</v>
      </c>
      <c r="O16" s="161"/>
      <c r="P16" s="155" t="s">
        <v>49</v>
      </c>
      <c r="Q16" s="161" t="n">
        <v>0</v>
      </c>
      <c r="R16" s="155" t="s">
        <v>7</v>
      </c>
      <c r="S16" s="318" t="n">
        <f aca="false">(O16-M16-Q16)*24</f>
        <v>0</v>
      </c>
      <c r="U16" s="165"/>
    </row>
    <row r="17" customFormat="false" ht="26.25" hidden="false" customHeight="false" outlineLevel="0" collapsed="false">
      <c r="B17" s="314" t="n">
        <v>12</v>
      </c>
      <c r="C17" s="159" t="s">
        <v>60</v>
      </c>
      <c r="D17" s="314" t="s">
        <v>47</v>
      </c>
      <c r="E17" s="161"/>
      <c r="F17" s="314" t="s">
        <v>48</v>
      </c>
      <c r="G17" s="161"/>
      <c r="H17" s="155" t="s">
        <v>49</v>
      </c>
      <c r="I17" s="161" t="n">
        <v>0</v>
      </c>
      <c r="J17" s="155" t="s">
        <v>7</v>
      </c>
      <c r="K17" s="318" t="n">
        <f aca="false">(G17-E17-I17)*24</f>
        <v>0</v>
      </c>
      <c r="M17" s="161"/>
      <c r="N17" s="314" t="s">
        <v>48</v>
      </c>
      <c r="O17" s="161"/>
      <c r="P17" s="155" t="s">
        <v>49</v>
      </c>
      <c r="Q17" s="161" t="n">
        <v>0</v>
      </c>
      <c r="R17" s="155" t="s">
        <v>7</v>
      </c>
      <c r="S17" s="318" t="n">
        <f aca="false">(O17-M17-Q17)*24</f>
        <v>0</v>
      </c>
      <c r="U17" s="165"/>
    </row>
    <row r="18" customFormat="false" ht="26.25" hidden="false" customHeight="false" outlineLevel="0" collapsed="false">
      <c r="B18" s="314" t="n">
        <v>13</v>
      </c>
      <c r="C18" s="159" t="s">
        <v>61</v>
      </c>
      <c r="D18" s="314" t="s">
        <v>47</v>
      </c>
      <c r="E18" s="161"/>
      <c r="F18" s="314" t="s">
        <v>48</v>
      </c>
      <c r="G18" s="161"/>
      <c r="H18" s="155" t="s">
        <v>49</v>
      </c>
      <c r="I18" s="161" t="n">
        <v>0</v>
      </c>
      <c r="J18" s="155" t="s">
        <v>7</v>
      </c>
      <c r="K18" s="318" t="n">
        <f aca="false">(G18-E18-I18)*24</f>
        <v>0</v>
      </c>
      <c r="M18" s="161"/>
      <c r="N18" s="314" t="s">
        <v>48</v>
      </c>
      <c r="O18" s="161"/>
      <c r="P18" s="155" t="s">
        <v>49</v>
      </c>
      <c r="Q18" s="161" t="n">
        <v>0</v>
      </c>
      <c r="R18" s="155" t="s">
        <v>7</v>
      </c>
      <c r="S18" s="318" t="n">
        <f aca="false">(O18-M18-Q18)*24</f>
        <v>0</v>
      </c>
      <c r="U18" s="165"/>
    </row>
    <row r="19" customFormat="false" ht="26.25" hidden="false" customHeight="false" outlineLevel="0" collapsed="false">
      <c r="B19" s="314" t="n">
        <v>14</v>
      </c>
      <c r="C19" s="159" t="s">
        <v>62</v>
      </c>
      <c r="D19" s="314" t="s">
        <v>47</v>
      </c>
      <c r="E19" s="161"/>
      <c r="F19" s="314" t="s">
        <v>48</v>
      </c>
      <c r="G19" s="161"/>
      <c r="H19" s="155" t="s">
        <v>49</v>
      </c>
      <c r="I19" s="161" t="n">
        <v>0</v>
      </c>
      <c r="J19" s="155" t="s">
        <v>7</v>
      </c>
      <c r="K19" s="318" t="n">
        <f aca="false">(G19-E19-I19)*24</f>
        <v>0</v>
      </c>
      <c r="M19" s="161"/>
      <c r="N19" s="314" t="s">
        <v>48</v>
      </c>
      <c r="O19" s="161"/>
      <c r="P19" s="155" t="s">
        <v>49</v>
      </c>
      <c r="Q19" s="161" t="n">
        <v>0</v>
      </c>
      <c r="R19" s="155" t="s">
        <v>7</v>
      </c>
      <c r="S19" s="318" t="n">
        <f aca="false">(O19-M19-Q19)*24</f>
        <v>0</v>
      </c>
      <c r="U19" s="165"/>
    </row>
    <row r="20" customFormat="false" ht="26.25" hidden="false" customHeight="false" outlineLevel="0" collapsed="false">
      <c r="B20" s="314" t="n">
        <v>15</v>
      </c>
      <c r="C20" s="159" t="s">
        <v>63</v>
      </c>
      <c r="D20" s="314" t="s">
        <v>47</v>
      </c>
      <c r="E20" s="161"/>
      <c r="F20" s="314" t="s">
        <v>48</v>
      </c>
      <c r="G20" s="161"/>
      <c r="H20" s="155" t="s">
        <v>49</v>
      </c>
      <c r="I20" s="161" t="n">
        <v>0</v>
      </c>
      <c r="J20" s="155" t="s">
        <v>7</v>
      </c>
      <c r="K20" s="320" t="n">
        <f aca="false">(G20-E20-I20)*24</f>
        <v>0</v>
      </c>
      <c r="M20" s="161"/>
      <c r="N20" s="314" t="s">
        <v>48</v>
      </c>
      <c r="O20" s="161"/>
      <c r="P20" s="155" t="s">
        <v>49</v>
      </c>
      <c r="Q20" s="161" t="n">
        <v>0</v>
      </c>
      <c r="R20" s="155" t="s">
        <v>7</v>
      </c>
      <c r="S20" s="318" t="n">
        <f aca="false">(O20-M20-Q20)*24</f>
        <v>0</v>
      </c>
      <c r="U20" s="165"/>
    </row>
    <row r="21" customFormat="false" ht="26.25" hidden="false" customHeight="false" outlineLevel="0" collapsed="false">
      <c r="B21" s="314" t="n">
        <v>16</v>
      </c>
      <c r="C21" s="159" t="s">
        <v>64</v>
      </c>
      <c r="D21" s="314" t="s">
        <v>47</v>
      </c>
      <c r="E21" s="161"/>
      <c r="F21" s="314" t="s">
        <v>48</v>
      </c>
      <c r="G21" s="161"/>
      <c r="H21" s="155" t="s">
        <v>49</v>
      </c>
      <c r="I21" s="161" t="n">
        <v>0</v>
      </c>
      <c r="J21" s="155" t="s">
        <v>7</v>
      </c>
      <c r="K21" s="318" t="n">
        <f aca="false">(G21-E21-I21)*24</f>
        <v>0</v>
      </c>
      <c r="M21" s="161"/>
      <c r="N21" s="314" t="s">
        <v>48</v>
      </c>
      <c r="O21" s="161"/>
      <c r="P21" s="155" t="s">
        <v>49</v>
      </c>
      <c r="Q21" s="161" t="n">
        <v>0</v>
      </c>
      <c r="R21" s="155" t="s">
        <v>7</v>
      </c>
      <c r="S21" s="318" t="n">
        <f aca="false">(O21-M21-Q21)*24</f>
        <v>0</v>
      </c>
      <c r="U21" s="165"/>
    </row>
    <row r="22" customFormat="false" ht="26.25" hidden="false" customHeight="false" outlineLevel="0" collapsed="false">
      <c r="B22" s="314" t="n">
        <v>17</v>
      </c>
      <c r="C22" s="159" t="s">
        <v>65</v>
      </c>
      <c r="D22" s="314" t="s">
        <v>47</v>
      </c>
      <c r="E22" s="161"/>
      <c r="F22" s="314" t="s">
        <v>48</v>
      </c>
      <c r="G22" s="161"/>
      <c r="H22" s="155" t="s">
        <v>49</v>
      </c>
      <c r="I22" s="161" t="n">
        <v>0</v>
      </c>
      <c r="J22" s="155" t="s">
        <v>7</v>
      </c>
      <c r="K22" s="318" t="n">
        <f aca="false">(G22-E22-I22)*24</f>
        <v>0</v>
      </c>
      <c r="M22" s="161"/>
      <c r="N22" s="314" t="s">
        <v>48</v>
      </c>
      <c r="O22" s="161"/>
      <c r="P22" s="155" t="s">
        <v>49</v>
      </c>
      <c r="Q22" s="161" t="n">
        <v>0</v>
      </c>
      <c r="R22" s="155" t="s">
        <v>7</v>
      </c>
      <c r="S22" s="318" t="n">
        <f aca="false">(O22-M22-Q22)*24</f>
        <v>0</v>
      </c>
      <c r="U22" s="165"/>
    </row>
    <row r="23" customFormat="false" ht="26.25" hidden="false" customHeight="false" outlineLevel="0" collapsed="false">
      <c r="B23" s="314" t="n">
        <v>18</v>
      </c>
      <c r="C23" s="159" t="s">
        <v>66</v>
      </c>
      <c r="D23" s="314" t="s">
        <v>47</v>
      </c>
      <c r="E23" s="161"/>
      <c r="F23" s="314" t="s">
        <v>48</v>
      </c>
      <c r="G23" s="161"/>
      <c r="H23" s="155" t="s">
        <v>49</v>
      </c>
      <c r="I23" s="161" t="n">
        <v>0</v>
      </c>
      <c r="J23" s="155" t="s">
        <v>7</v>
      </c>
      <c r="K23" s="318" t="n">
        <f aca="false">(G23-E23-I23)*24</f>
        <v>0</v>
      </c>
      <c r="M23" s="161"/>
      <c r="N23" s="314" t="s">
        <v>48</v>
      </c>
      <c r="O23" s="161"/>
      <c r="P23" s="155" t="s">
        <v>49</v>
      </c>
      <c r="Q23" s="161" t="n">
        <v>0</v>
      </c>
      <c r="R23" s="155" t="s">
        <v>7</v>
      </c>
      <c r="S23" s="318" t="n">
        <f aca="false">(O23-M23-Q23)*24</f>
        <v>0</v>
      </c>
      <c r="U23" s="165"/>
    </row>
    <row r="24" customFormat="false" ht="26.25" hidden="false" customHeight="false" outlineLevel="0" collapsed="false">
      <c r="B24" s="314" t="n">
        <v>19</v>
      </c>
      <c r="C24" s="159" t="s">
        <v>67</v>
      </c>
      <c r="D24" s="314" t="s">
        <v>47</v>
      </c>
      <c r="E24" s="161"/>
      <c r="F24" s="314" t="s">
        <v>48</v>
      </c>
      <c r="G24" s="161"/>
      <c r="H24" s="155" t="s">
        <v>49</v>
      </c>
      <c r="I24" s="161" t="n">
        <v>0</v>
      </c>
      <c r="J24" s="155" t="s">
        <v>7</v>
      </c>
      <c r="K24" s="318" t="n">
        <f aca="false">(G24-E24-I24)*24</f>
        <v>0</v>
      </c>
      <c r="M24" s="161"/>
      <c r="N24" s="314" t="s">
        <v>48</v>
      </c>
      <c r="O24" s="161"/>
      <c r="P24" s="155" t="s">
        <v>49</v>
      </c>
      <c r="Q24" s="161" t="n">
        <v>0</v>
      </c>
      <c r="R24" s="155" t="s">
        <v>7</v>
      </c>
      <c r="S24" s="318" t="n">
        <f aca="false">(O24-M24-Q24)*24</f>
        <v>0</v>
      </c>
      <c r="U24" s="165"/>
    </row>
    <row r="25" customFormat="false" ht="26.25" hidden="false" customHeight="false" outlineLevel="0" collapsed="false">
      <c r="B25" s="314" t="n">
        <v>20</v>
      </c>
      <c r="C25" s="159" t="s">
        <v>68</v>
      </c>
      <c r="D25" s="314" t="s">
        <v>47</v>
      </c>
      <c r="E25" s="161"/>
      <c r="F25" s="314" t="s">
        <v>48</v>
      </c>
      <c r="G25" s="161"/>
      <c r="H25" s="155" t="s">
        <v>49</v>
      </c>
      <c r="I25" s="161" t="n">
        <v>0</v>
      </c>
      <c r="J25" s="155" t="s">
        <v>7</v>
      </c>
      <c r="K25" s="318" t="n">
        <f aca="false">(G25-E25-I25)*24</f>
        <v>0</v>
      </c>
      <c r="M25" s="161"/>
      <c r="N25" s="314" t="s">
        <v>48</v>
      </c>
      <c r="O25" s="161"/>
      <c r="P25" s="155" t="s">
        <v>49</v>
      </c>
      <c r="Q25" s="161" t="n">
        <v>0</v>
      </c>
      <c r="R25" s="155" t="s">
        <v>7</v>
      </c>
      <c r="S25" s="318" t="n">
        <f aca="false">(O25-M25-Q25)*24</f>
        <v>0</v>
      </c>
      <c r="U25" s="165"/>
    </row>
    <row r="26" customFormat="false" ht="26.25" hidden="false" customHeight="false" outlineLevel="0" collapsed="false">
      <c r="B26" s="314" t="n">
        <v>21</v>
      </c>
      <c r="C26" s="159" t="s">
        <v>69</v>
      </c>
      <c r="D26" s="314" t="s">
        <v>47</v>
      </c>
      <c r="E26" s="321"/>
      <c r="F26" s="314" t="s">
        <v>48</v>
      </c>
      <c r="G26" s="321"/>
      <c r="H26" s="155" t="s">
        <v>49</v>
      </c>
      <c r="I26" s="321"/>
      <c r="J26" s="155" t="s">
        <v>7</v>
      </c>
      <c r="K26" s="159" t="n">
        <v>1</v>
      </c>
      <c r="M26" s="318"/>
      <c r="N26" s="314" t="s">
        <v>48</v>
      </c>
      <c r="O26" s="318"/>
      <c r="P26" s="155" t="s">
        <v>49</v>
      </c>
      <c r="Q26" s="321"/>
      <c r="R26" s="155" t="s">
        <v>7</v>
      </c>
      <c r="S26" s="159" t="n">
        <v>1</v>
      </c>
      <c r="U26" s="165"/>
    </row>
    <row r="27" customFormat="false" ht="26.25" hidden="false" customHeight="false" outlineLevel="0" collapsed="false">
      <c r="B27" s="314" t="n">
        <v>22</v>
      </c>
      <c r="C27" s="159" t="s">
        <v>70</v>
      </c>
      <c r="D27" s="314" t="s">
        <v>47</v>
      </c>
      <c r="E27" s="321"/>
      <c r="F27" s="314" t="s">
        <v>48</v>
      </c>
      <c r="G27" s="321"/>
      <c r="H27" s="155" t="s">
        <v>49</v>
      </c>
      <c r="I27" s="321"/>
      <c r="J27" s="155" t="s">
        <v>7</v>
      </c>
      <c r="K27" s="159" t="n">
        <v>2</v>
      </c>
      <c r="M27" s="318"/>
      <c r="N27" s="314" t="s">
        <v>48</v>
      </c>
      <c r="O27" s="318"/>
      <c r="P27" s="155" t="s">
        <v>49</v>
      </c>
      <c r="Q27" s="321"/>
      <c r="R27" s="155" t="s">
        <v>7</v>
      </c>
      <c r="S27" s="159" t="n">
        <v>2</v>
      </c>
      <c r="U27" s="165"/>
    </row>
    <row r="28" customFormat="false" ht="26.25" hidden="false" customHeight="false" outlineLevel="0" collapsed="false">
      <c r="B28" s="314" t="n">
        <v>23</v>
      </c>
      <c r="C28" s="159" t="s">
        <v>71</v>
      </c>
      <c r="D28" s="314" t="s">
        <v>47</v>
      </c>
      <c r="E28" s="321"/>
      <c r="F28" s="314" t="s">
        <v>48</v>
      </c>
      <c r="G28" s="321"/>
      <c r="H28" s="155" t="s">
        <v>49</v>
      </c>
      <c r="I28" s="321"/>
      <c r="J28" s="155" t="s">
        <v>7</v>
      </c>
      <c r="K28" s="159" t="n">
        <v>3</v>
      </c>
      <c r="M28" s="318"/>
      <c r="N28" s="314" t="s">
        <v>48</v>
      </c>
      <c r="O28" s="318"/>
      <c r="P28" s="155" t="s">
        <v>49</v>
      </c>
      <c r="Q28" s="321"/>
      <c r="R28" s="155" t="s">
        <v>7</v>
      </c>
      <c r="S28" s="159" t="n">
        <v>3</v>
      </c>
      <c r="U28" s="165"/>
    </row>
    <row r="29" customFormat="false" ht="26.25" hidden="false" customHeight="false" outlineLevel="0" collapsed="false">
      <c r="B29" s="314" t="n">
        <v>24</v>
      </c>
      <c r="C29" s="159" t="s">
        <v>72</v>
      </c>
      <c r="D29" s="314" t="s">
        <v>47</v>
      </c>
      <c r="E29" s="321"/>
      <c r="F29" s="314" t="s">
        <v>48</v>
      </c>
      <c r="G29" s="321"/>
      <c r="H29" s="155" t="s">
        <v>49</v>
      </c>
      <c r="I29" s="321"/>
      <c r="J29" s="155" t="s">
        <v>7</v>
      </c>
      <c r="K29" s="159" t="n">
        <v>4</v>
      </c>
      <c r="M29" s="318"/>
      <c r="N29" s="314" t="s">
        <v>48</v>
      </c>
      <c r="O29" s="318"/>
      <c r="P29" s="155" t="s">
        <v>49</v>
      </c>
      <c r="Q29" s="321"/>
      <c r="R29" s="155" t="s">
        <v>7</v>
      </c>
      <c r="S29" s="159" t="n">
        <v>4</v>
      </c>
      <c r="U29" s="165"/>
    </row>
    <row r="30" customFormat="false" ht="26.25" hidden="false" customHeight="false" outlineLevel="0" collapsed="false">
      <c r="B30" s="314" t="n">
        <v>25</v>
      </c>
      <c r="C30" s="159" t="s">
        <v>73</v>
      </c>
      <c r="D30" s="314" t="s">
        <v>47</v>
      </c>
      <c r="E30" s="321"/>
      <c r="F30" s="314" t="s">
        <v>48</v>
      </c>
      <c r="G30" s="321"/>
      <c r="H30" s="155" t="s">
        <v>49</v>
      </c>
      <c r="I30" s="321"/>
      <c r="J30" s="155" t="s">
        <v>7</v>
      </c>
      <c r="K30" s="159" t="n">
        <v>4</v>
      </c>
      <c r="M30" s="318"/>
      <c r="N30" s="314" t="s">
        <v>48</v>
      </c>
      <c r="O30" s="318"/>
      <c r="P30" s="155" t="s">
        <v>49</v>
      </c>
      <c r="Q30" s="321"/>
      <c r="R30" s="155" t="s">
        <v>7</v>
      </c>
      <c r="S30" s="159" t="n">
        <v>3</v>
      </c>
      <c r="U30" s="165"/>
    </row>
    <row r="31" customFormat="false" ht="26.25" hidden="false" customHeight="false" outlineLevel="0" collapsed="false">
      <c r="B31" s="314" t="n">
        <v>26</v>
      </c>
      <c r="C31" s="159" t="s">
        <v>74</v>
      </c>
      <c r="D31" s="314" t="s">
        <v>47</v>
      </c>
      <c r="E31" s="321"/>
      <c r="F31" s="314" t="s">
        <v>48</v>
      </c>
      <c r="G31" s="321"/>
      <c r="H31" s="155" t="s">
        <v>49</v>
      </c>
      <c r="I31" s="321"/>
      <c r="J31" s="155" t="s">
        <v>7</v>
      </c>
      <c r="K31" s="159" t="n">
        <v>5</v>
      </c>
      <c r="M31" s="318"/>
      <c r="N31" s="314" t="s">
        <v>48</v>
      </c>
      <c r="O31" s="318"/>
      <c r="P31" s="155" t="s">
        <v>49</v>
      </c>
      <c r="Q31" s="321"/>
      <c r="R31" s="155" t="s">
        <v>7</v>
      </c>
      <c r="S31" s="159" t="n">
        <v>5</v>
      </c>
      <c r="U31" s="165"/>
    </row>
    <row r="32" customFormat="false" ht="26.25" hidden="false" customHeight="false" outlineLevel="0" collapsed="false">
      <c r="B32" s="314" t="n">
        <v>27</v>
      </c>
      <c r="C32" s="159" t="s">
        <v>164</v>
      </c>
      <c r="D32" s="314" t="s">
        <v>47</v>
      </c>
      <c r="E32" s="321"/>
      <c r="F32" s="314" t="s">
        <v>48</v>
      </c>
      <c r="G32" s="321"/>
      <c r="H32" s="155" t="s">
        <v>49</v>
      </c>
      <c r="I32" s="321"/>
      <c r="J32" s="155" t="s">
        <v>7</v>
      </c>
      <c r="K32" s="159" t="n">
        <v>0</v>
      </c>
      <c r="M32" s="318"/>
      <c r="N32" s="314" t="s">
        <v>48</v>
      </c>
      <c r="O32" s="318"/>
      <c r="P32" s="155" t="s">
        <v>49</v>
      </c>
      <c r="Q32" s="321"/>
      <c r="R32" s="155" t="s">
        <v>7</v>
      </c>
      <c r="S32" s="159" t="n">
        <v>0</v>
      </c>
      <c r="U32" s="165" t="s">
        <v>165</v>
      </c>
    </row>
    <row r="33" customFormat="false" ht="26.25" hidden="false" customHeight="false" outlineLevel="0" collapsed="false">
      <c r="B33" s="314" t="n">
        <v>28</v>
      </c>
      <c r="C33" s="159" t="s">
        <v>82</v>
      </c>
      <c r="D33" s="314" t="s">
        <v>47</v>
      </c>
      <c r="E33" s="321"/>
      <c r="F33" s="314" t="s">
        <v>48</v>
      </c>
      <c r="G33" s="321"/>
      <c r="H33" s="155" t="s">
        <v>49</v>
      </c>
      <c r="I33" s="321"/>
      <c r="J33" s="155" t="s">
        <v>7</v>
      </c>
      <c r="K33" s="159"/>
      <c r="M33" s="318"/>
      <c r="N33" s="314" t="s">
        <v>48</v>
      </c>
      <c r="O33" s="318"/>
      <c r="P33" s="155" t="s">
        <v>49</v>
      </c>
      <c r="Q33" s="321"/>
      <c r="R33" s="155" t="s">
        <v>7</v>
      </c>
      <c r="S33" s="159"/>
      <c r="U33" s="165"/>
    </row>
    <row r="34" customFormat="false" ht="26.25" hidden="false" customHeight="false" outlineLevel="0" collapsed="false">
      <c r="B34" s="314" t="n">
        <v>29</v>
      </c>
      <c r="C34" s="159" t="s">
        <v>82</v>
      </c>
      <c r="D34" s="314" t="s">
        <v>47</v>
      </c>
      <c r="E34" s="321"/>
      <c r="F34" s="314" t="s">
        <v>48</v>
      </c>
      <c r="G34" s="321"/>
      <c r="H34" s="155" t="s">
        <v>49</v>
      </c>
      <c r="I34" s="321"/>
      <c r="J34" s="155" t="s">
        <v>7</v>
      </c>
      <c r="K34" s="159"/>
      <c r="M34" s="318"/>
      <c r="N34" s="314" t="s">
        <v>48</v>
      </c>
      <c r="O34" s="318"/>
      <c r="P34" s="155" t="s">
        <v>49</v>
      </c>
      <c r="Q34" s="321"/>
      <c r="R34" s="155" t="s">
        <v>7</v>
      </c>
      <c r="S34" s="159"/>
      <c r="U34" s="165"/>
    </row>
    <row r="35" customFormat="false" ht="26.25" hidden="false" customHeight="false" outlineLevel="0" collapsed="false">
      <c r="B35" s="314" t="n">
        <v>30</v>
      </c>
      <c r="C35" s="159" t="s">
        <v>82</v>
      </c>
      <c r="D35" s="314" t="s">
        <v>47</v>
      </c>
      <c r="E35" s="321"/>
      <c r="F35" s="314" t="s">
        <v>48</v>
      </c>
      <c r="G35" s="321"/>
      <c r="H35" s="155" t="s">
        <v>49</v>
      </c>
      <c r="I35" s="321"/>
      <c r="J35" s="155" t="s">
        <v>7</v>
      </c>
      <c r="K35" s="159"/>
      <c r="M35" s="318"/>
      <c r="N35" s="314" t="s">
        <v>48</v>
      </c>
      <c r="O35" s="318"/>
      <c r="P35" s="155" t="s">
        <v>49</v>
      </c>
      <c r="Q35" s="321"/>
      <c r="R35" s="155" t="s">
        <v>7</v>
      </c>
      <c r="S35" s="159"/>
      <c r="U35" s="165"/>
    </row>
    <row r="36" customFormat="false" ht="26.25" hidden="false" customHeight="false" outlineLevel="0" collapsed="false">
      <c r="C36" s="316"/>
    </row>
    <row r="37" customFormat="false" ht="26.25" hidden="false" customHeight="false" outlineLevel="0" collapsed="false">
      <c r="C37" s="155" t="s">
        <v>166</v>
      </c>
    </row>
    <row r="38" customFormat="false" ht="26.25" hidden="false" customHeight="false" outlineLevel="0" collapsed="false">
      <c r="C38" s="155" t="s">
        <v>167</v>
      </c>
    </row>
    <row r="39" customFormat="false" ht="26.25" hidden="false" customHeight="false" outlineLevel="0" collapsed="false">
      <c r="C39" s="155" t="s">
        <v>90</v>
      </c>
    </row>
    <row r="40" customFormat="false" ht="26.25" hidden="false" customHeight="false" outlineLevel="0" collapsed="false">
      <c r="C40" s="155" t="s">
        <v>91</v>
      </c>
    </row>
  </sheetData>
  <sheetProtection sheet="true" insertRows="false" deleteRows="false"/>
  <mergeCells count="3">
    <mergeCell ref="E4:K4"/>
    <mergeCell ref="M4:S4"/>
    <mergeCell ref="U4:U5"/>
  </mergeCells>
  <printOptions headings="false" gridLines="false" gridLinesSet="true" horizontalCentered="false" verticalCentered="false"/>
  <pageMargins left="0.157638888888889" right="0.157638888888889" top="0.551388888888889" bottom="0.35416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B65"/>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18" zeroHeight="false" outlineLevelRow="0" outlineLevelCol="0"/>
  <cols>
    <col collapsed="false" customWidth="true" hidden="false" outlineLevel="0" max="1" min="1" style="170" width="1.89"/>
    <col collapsed="false" customWidth="false" hidden="false" outlineLevel="0" max="3" min="2" style="170" width="9"/>
    <col collapsed="false" customWidth="true" hidden="false" outlineLevel="0" max="4" min="4" style="170" width="45.6"/>
    <col collapsed="false" customWidth="false" hidden="false" outlineLevel="0" max="1024" min="5" style="170" width="9"/>
  </cols>
  <sheetData>
    <row r="1" customFormat="false" ht="18" hidden="false" customHeight="false" outlineLevel="0" collapsed="false">
      <c r="B1" s="170" t="s">
        <v>92</v>
      </c>
      <c r="D1" s="171"/>
      <c r="E1" s="171"/>
      <c r="F1" s="171"/>
    </row>
    <row r="2" s="172" customFormat="true" ht="20.25" hidden="false" customHeight="true" outlineLevel="0" collapsed="false">
      <c r="B2" s="173" t="s">
        <v>376</v>
      </c>
      <c r="C2" s="173"/>
      <c r="D2" s="171"/>
      <c r="E2" s="171"/>
      <c r="F2" s="171"/>
    </row>
    <row r="3" s="172" customFormat="true" ht="20.25" hidden="false" customHeight="true" outlineLevel="0" collapsed="false">
      <c r="B3" s="173"/>
      <c r="C3" s="173"/>
      <c r="D3" s="171"/>
      <c r="E3" s="171"/>
      <c r="F3" s="171"/>
    </row>
    <row r="4" s="172" customFormat="true" ht="20.25" hidden="false" customHeight="true" outlineLevel="0" collapsed="false">
      <c r="B4" s="175"/>
      <c r="C4" s="171" t="s">
        <v>94</v>
      </c>
      <c r="D4" s="171"/>
      <c r="F4" s="176" t="s">
        <v>95</v>
      </c>
      <c r="G4" s="176"/>
      <c r="H4" s="176"/>
      <c r="I4" s="176"/>
      <c r="J4" s="176"/>
      <c r="K4" s="176"/>
    </row>
    <row r="5" s="172" customFormat="true" ht="20.25" hidden="false" customHeight="true" outlineLevel="0" collapsed="false">
      <c r="B5" s="177"/>
      <c r="C5" s="171" t="s">
        <v>96</v>
      </c>
      <c r="D5" s="171"/>
      <c r="F5" s="176"/>
      <c r="G5" s="176"/>
      <c r="H5" s="176"/>
      <c r="I5" s="176"/>
      <c r="J5" s="176"/>
      <c r="K5" s="176"/>
    </row>
    <row r="6" s="172" customFormat="true" ht="20.25" hidden="false" customHeight="true" outlineLevel="0" collapsed="false">
      <c r="B6" s="178" t="s">
        <v>97</v>
      </c>
      <c r="C6" s="171"/>
      <c r="D6" s="171"/>
      <c r="E6" s="322"/>
      <c r="F6" s="171"/>
    </row>
    <row r="7" s="172" customFormat="true" ht="20.25" hidden="false" customHeight="true" outlineLevel="0" collapsed="false">
      <c r="B7" s="173"/>
      <c r="C7" s="173"/>
      <c r="D7" s="171"/>
      <c r="E7" s="322"/>
      <c r="F7" s="171"/>
    </row>
    <row r="8" s="172" customFormat="true" ht="20.25" hidden="false" customHeight="true" outlineLevel="0" collapsed="false">
      <c r="B8" s="171" t="s">
        <v>98</v>
      </c>
      <c r="C8" s="173"/>
      <c r="D8" s="171"/>
      <c r="E8" s="322"/>
      <c r="F8" s="171"/>
    </row>
    <row r="9" s="172" customFormat="true" ht="20.25" hidden="false" customHeight="true" outlineLevel="0" collapsed="false">
      <c r="B9" s="173"/>
      <c r="C9" s="173"/>
      <c r="D9" s="171"/>
      <c r="E9" s="171"/>
      <c r="F9" s="171"/>
    </row>
    <row r="10" s="172" customFormat="true" ht="20.25" hidden="false" customHeight="true" outlineLevel="0" collapsed="false">
      <c r="B10" s="171" t="s">
        <v>99</v>
      </c>
      <c r="C10" s="173"/>
      <c r="D10" s="171"/>
      <c r="E10" s="171"/>
      <c r="F10" s="171"/>
    </row>
    <row r="11" s="172" customFormat="true" ht="20.25" hidden="false" customHeight="true" outlineLevel="0" collapsed="false">
      <c r="B11" s="171"/>
      <c r="C11" s="173"/>
      <c r="D11" s="171"/>
      <c r="E11" s="171"/>
      <c r="F11" s="171"/>
    </row>
    <row r="12" s="172" customFormat="true" ht="20.25" hidden="false" customHeight="true" outlineLevel="0" collapsed="false">
      <c r="B12" s="171" t="s">
        <v>100</v>
      </c>
      <c r="C12" s="173"/>
      <c r="D12" s="171"/>
    </row>
    <row r="13" s="172" customFormat="true" ht="20.25" hidden="false" customHeight="true" outlineLevel="0" collapsed="false">
      <c r="B13" s="171"/>
      <c r="C13" s="173"/>
      <c r="D13" s="171"/>
    </row>
    <row r="14" s="172" customFormat="true" ht="20.25" hidden="false" customHeight="true" outlineLevel="0" collapsed="false">
      <c r="B14" s="171" t="s">
        <v>101</v>
      </c>
      <c r="C14" s="173"/>
      <c r="D14" s="171"/>
    </row>
    <row r="15" s="172" customFormat="true" ht="20.25" hidden="false" customHeight="true" outlineLevel="0" collapsed="false">
      <c r="B15" s="171"/>
      <c r="C15" s="173"/>
      <c r="D15" s="171"/>
    </row>
    <row r="16" s="172" customFormat="true" ht="20.25" hidden="false" customHeight="true" outlineLevel="0" collapsed="false">
      <c r="B16" s="171" t="s">
        <v>171</v>
      </c>
      <c r="C16" s="173"/>
      <c r="D16" s="171"/>
    </row>
    <row r="17" s="172" customFormat="true" ht="20.25" hidden="false" customHeight="true" outlineLevel="0" collapsed="false">
      <c r="B17" s="173"/>
      <c r="C17" s="173"/>
      <c r="D17" s="171"/>
    </row>
    <row r="18" s="172" customFormat="true" ht="20.25" hidden="false" customHeight="true" outlineLevel="0" collapsed="false">
      <c r="B18" s="171" t="s">
        <v>377</v>
      </c>
      <c r="C18" s="173"/>
      <c r="D18" s="171"/>
    </row>
    <row r="19" s="172" customFormat="true" ht="20.25" hidden="false" customHeight="true" outlineLevel="0" collapsed="false">
      <c r="B19" s="173"/>
      <c r="C19" s="173"/>
      <c r="D19" s="171"/>
    </row>
    <row r="20" s="172" customFormat="true" ht="17.25" hidden="false" customHeight="true" outlineLevel="0" collapsed="false">
      <c r="B20" s="171" t="s">
        <v>173</v>
      </c>
      <c r="C20" s="171"/>
      <c r="D20" s="171"/>
    </row>
    <row r="21" s="172" customFormat="true" ht="17.25" hidden="false" customHeight="true" outlineLevel="0" collapsed="false">
      <c r="B21" s="171" t="s">
        <v>174</v>
      </c>
      <c r="C21" s="171"/>
      <c r="D21" s="171"/>
    </row>
    <row r="22" s="172" customFormat="true" ht="17.25" hidden="false" customHeight="true" outlineLevel="0" collapsed="false">
      <c r="B22" s="171"/>
      <c r="C22" s="171"/>
      <c r="D22" s="171"/>
    </row>
    <row r="23" s="172" customFormat="true" ht="17.25" hidden="false" customHeight="true" outlineLevel="0" collapsed="false">
      <c r="B23" s="171"/>
      <c r="C23" s="180" t="s">
        <v>21</v>
      </c>
      <c r="D23" s="180" t="s">
        <v>104</v>
      </c>
    </row>
    <row r="24" s="172" customFormat="true" ht="17.25" hidden="false" customHeight="true" outlineLevel="0" collapsed="false">
      <c r="B24" s="171"/>
      <c r="C24" s="180" t="n">
        <v>1</v>
      </c>
      <c r="D24" s="181" t="s">
        <v>105</v>
      </c>
    </row>
    <row r="25" s="172" customFormat="true" ht="17.25" hidden="false" customHeight="true" outlineLevel="0" collapsed="false">
      <c r="B25" s="171"/>
      <c r="C25" s="180" t="n">
        <v>2</v>
      </c>
      <c r="D25" s="181" t="s">
        <v>154</v>
      </c>
    </row>
    <row r="26" s="172" customFormat="true" ht="17.25" hidden="false" customHeight="true" outlineLevel="0" collapsed="false">
      <c r="B26" s="171"/>
      <c r="C26" s="180" t="n">
        <v>3</v>
      </c>
      <c r="D26" s="181" t="s">
        <v>155</v>
      </c>
    </row>
    <row r="27" s="172" customFormat="true" ht="17.25" hidden="false" customHeight="true" outlineLevel="0" collapsed="false">
      <c r="B27" s="171"/>
      <c r="C27" s="322"/>
      <c r="D27" s="171"/>
    </row>
    <row r="28" s="172" customFormat="true" ht="17.25" hidden="false" customHeight="true" outlineLevel="0" collapsed="false">
      <c r="B28" s="171" t="s">
        <v>175</v>
      </c>
      <c r="C28" s="171"/>
      <c r="D28" s="171"/>
    </row>
    <row r="29" s="172" customFormat="true" ht="17.25" hidden="false" customHeight="true" outlineLevel="0" collapsed="false">
      <c r="B29" s="171" t="s">
        <v>110</v>
      </c>
      <c r="C29" s="171"/>
      <c r="D29" s="171"/>
    </row>
    <row r="30" s="172" customFormat="true" ht="17.25" hidden="false" customHeight="true" outlineLevel="0" collapsed="false">
      <c r="B30" s="171"/>
      <c r="C30" s="171"/>
      <c r="D30" s="171"/>
      <c r="G30" s="182"/>
      <c r="H30" s="182"/>
      <c r="J30" s="182"/>
      <c r="K30" s="182"/>
      <c r="L30" s="182"/>
      <c r="M30" s="182"/>
      <c r="N30" s="182"/>
      <c r="O30" s="182"/>
      <c r="R30" s="182"/>
      <c r="S30" s="182"/>
      <c r="T30" s="182"/>
      <c r="W30" s="182"/>
      <c r="X30" s="182"/>
      <c r="Y30" s="182"/>
    </row>
    <row r="31" s="172" customFormat="true" ht="17.25" hidden="false" customHeight="true" outlineLevel="0" collapsed="false">
      <c r="B31" s="171"/>
      <c r="C31" s="180" t="s">
        <v>42</v>
      </c>
      <c r="D31" s="180" t="s">
        <v>111</v>
      </c>
      <c r="G31" s="182"/>
      <c r="H31" s="182"/>
      <c r="J31" s="182"/>
      <c r="K31" s="182"/>
      <c r="L31" s="182"/>
      <c r="M31" s="182"/>
      <c r="N31" s="182"/>
      <c r="O31" s="182"/>
      <c r="R31" s="182"/>
      <c r="S31" s="182"/>
      <c r="T31" s="182"/>
      <c r="W31" s="182"/>
      <c r="X31" s="182"/>
      <c r="Y31" s="182"/>
    </row>
    <row r="32" s="172" customFormat="true" ht="17.25" hidden="false" customHeight="true" outlineLevel="0" collapsed="false">
      <c r="B32" s="171"/>
      <c r="C32" s="180" t="s">
        <v>112</v>
      </c>
      <c r="D32" s="181" t="s">
        <v>113</v>
      </c>
      <c r="G32" s="182"/>
      <c r="H32" s="182"/>
      <c r="J32" s="182"/>
      <c r="K32" s="182"/>
      <c r="L32" s="182"/>
      <c r="M32" s="182"/>
      <c r="N32" s="182"/>
      <c r="O32" s="182"/>
      <c r="R32" s="182"/>
      <c r="S32" s="182"/>
      <c r="T32" s="182"/>
      <c r="W32" s="182"/>
      <c r="X32" s="182"/>
      <c r="Y32" s="182"/>
    </row>
    <row r="33" s="172" customFormat="true" ht="17.25" hidden="false" customHeight="true" outlineLevel="0" collapsed="false">
      <c r="B33" s="171"/>
      <c r="C33" s="180" t="s">
        <v>114</v>
      </c>
      <c r="D33" s="181" t="s">
        <v>115</v>
      </c>
      <c r="G33" s="182"/>
      <c r="H33" s="182"/>
      <c r="J33" s="182"/>
      <c r="K33" s="182"/>
      <c r="L33" s="182"/>
      <c r="M33" s="182"/>
      <c r="N33" s="182"/>
      <c r="O33" s="182"/>
      <c r="R33" s="182"/>
      <c r="S33" s="182"/>
      <c r="T33" s="182"/>
      <c r="W33" s="182"/>
      <c r="X33" s="182"/>
      <c r="Y33" s="182"/>
    </row>
    <row r="34" s="172" customFormat="true" ht="17.25" hidden="false" customHeight="true" outlineLevel="0" collapsed="false">
      <c r="B34" s="171"/>
      <c r="C34" s="180" t="s">
        <v>116</v>
      </c>
      <c r="D34" s="181" t="s">
        <v>117</v>
      </c>
      <c r="G34" s="182"/>
      <c r="H34" s="182"/>
      <c r="J34" s="182"/>
      <c r="K34" s="182"/>
      <c r="L34" s="182"/>
      <c r="M34" s="182"/>
      <c r="N34" s="182"/>
      <c r="O34" s="182"/>
      <c r="R34" s="182"/>
      <c r="S34" s="182"/>
      <c r="T34" s="182"/>
      <c r="W34" s="182"/>
      <c r="X34" s="182"/>
      <c r="Y34" s="182"/>
    </row>
    <row r="35" s="172" customFormat="true" ht="17.25" hidden="false" customHeight="true" outlineLevel="0" collapsed="false">
      <c r="B35" s="171"/>
      <c r="C35" s="180" t="s">
        <v>118</v>
      </c>
      <c r="D35" s="181" t="s">
        <v>119</v>
      </c>
      <c r="G35" s="182"/>
      <c r="H35" s="182"/>
      <c r="J35" s="182"/>
      <c r="K35" s="182"/>
      <c r="L35" s="182"/>
      <c r="M35" s="182"/>
      <c r="N35" s="182"/>
      <c r="O35" s="182"/>
      <c r="R35" s="182"/>
      <c r="S35" s="182"/>
      <c r="T35" s="182"/>
      <c r="W35" s="182"/>
      <c r="X35" s="182"/>
      <c r="Y35" s="182"/>
    </row>
    <row r="36" s="172" customFormat="true" ht="17.25" hidden="false" customHeight="true" outlineLevel="0" collapsed="false">
      <c r="B36" s="171"/>
      <c r="C36" s="171"/>
      <c r="D36" s="171"/>
      <c r="G36" s="182"/>
      <c r="H36" s="182"/>
      <c r="J36" s="182"/>
      <c r="K36" s="182"/>
      <c r="L36" s="182"/>
      <c r="M36" s="182"/>
      <c r="N36" s="182"/>
      <c r="O36" s="182"/>
      <c r="R36" s="182"/>
      <c r="S36" s="182"/>
      <c r="T36" s="182"/>
      <c r="W36" s="182"/>
      <c r="X36" s="182"/>
      <c r="Y36" s="182"/>
    </row>
    <row r="37" s="172" customFormat="true" ht="17.25" hidden="false" customHeight="true" outlineLevel="0" collapsed="false">
      <c r="B37" s="171"/>
      <c r="C37" s="183" t="s">
        <v>120</v>
      </c>
      <c r="D37" s="171"/>
      <c r="G37" s="182"/>
      <c r="H37" s="182"/>
      <c r="J37" s="182"/>
      <c r="K37" s="182"/>
      <c r="L37" s="182"/>
      <c r="M37" s="182"/>
      <c r="N37" s="182"/>
      <c r="O37" s="182"/>
      <c r="R37" s="182"/>
      <c r="S37" s="182"/>
      <c r="T37" s="182"/>
      <c r="W37" s="182"/>
      <c r="X37" s="182"/>
      <c r="Y37" s="182"/>
    </row>
    <row r="38" s="172" customFormat="true" ht="17.25" hidden="false" customHeight="true" outlineLevel="0" collapsed="false">
      <c r="C38" s="171" t="s">
        <v>121</v>
      </c>
      <c r="F38" s="183"/>
      <c r="G38" s="182"/>
      <c r="H38" s="182"/>
      <c r="J38" s="182"/>
      <c r="K38" s="182"/>
      <c r="L38" s="182"/>
      <c r="M38" s="182"/>
      <c r="N38" s="182"/>
      <c r="O38" s="182"/>
      <c r="R38" s="182"/>
      <c r="S38" s="182"/>
      <c r="T38" s="182"/>
      <c r="W38" s="182"/>
      <c r="X38" s="182"/>
      <c r="Y38" s="182"/>
    </row>
    <row r="39" s="172" customFormat="true" ht="17.25" hidden="false" customHeight="true" outlineLevel="0" collapsed="false">
      <c r="C39" s="171" t="s">
        <v>122</v>
      </c>
      <c r="F39" s="171"/>
      <c r="G39" s="182"/>
      <c r="H39" s="182"/>
      <c r="J39" s="182"/>
      <c r="K39" s="182"/>
      <c r="L39" s="182"/>
      <c r="M39" s="182"/>
      <c r="N39" s="182"/>
      <c r="O39" s="182"/>
      <c r="R39" s="182"/>
      <c r="S39" s="182"/>
      <c r="T39" s="182"/>
      <c r="W39" s="182"/>
      <c r="X39" s="182"/>
      <c r="Y39" s="182"/>
    </row>
    <row r="40" s="172" customFormat="true" ht="17.25" hidden="false" customHeight="true" outlineLevel="0" collapsed="false">
      <c r="B40" s="171"/>
      <c r="C40" s="171"/>
      <c r="D40" s="171"/>
      <c r="E40" s="183"/>
      <c r="F40" s="182"/>
      <c r="G40" s="182"/>
      <c r="H40" s="182"/>
      <c r="J40" s="182"/>
      <c r="K40" s="182"/>
      <c r="L40" s="182"/>
      <c r="M40" s="182"/>
      <c r="N40" s="182"/>
      <c r="O40" s="182"/>
      <c r="R40" s="182"/>
      <c r="S40" s="182"/>
      <c r="T40" s="182"/>
      <c r="W40" s="182"/>
      <c r="X40" s="182"/>
      <c r="Y40" s="182"/>
    </row>
    <row r="41" s="172" customFormat="true" ht="17.25" hidden="false" customHeight="true" outlineLevel="0" collapsed="false">
      <c r="B41" s="171" t="s">
        <v>176</v>
      </c>
      <c r="C41" s="171"/>
      <c r="D41" s="171"/>
    </row>
    <row r="42" s="172" customFormat="true" ht="17.25" hidden="false" customHeight="true" outlineLevel="0" collapsed="false">
      <c r="B42" s="171" t="s">
        <v>177</v>
      </c>
      <c r="C42" s="171"/>
      <c r="D42" s="171"/>
    </row>
    <row r="43" s="172" customFormat="true" ht="17.25" hidden="false" customHeight="true" outlineLevel="0" collapsed="false">
      <c r="B43" s="323" t="s">
        <v>178</v>
      </c>
      <c r="E43" s="182"/>
      <c r="F43" s="182"/>
      <c r="G43" s="182"/>
      <c r="H43" s="182"/>
      <c r="I43" s="182"/>
      <c r="J43" s="182"/>
      <c r="K43" s="182"/>
      <c r="L43" s="182"/>
      <c r="M43" s="182"/>
      <c r="N43" s="182"/>
      <c r="O43" s="182"/>
      <c r="P43" s="182"/>
      <c r="Q43" s="182"/>
      <c r="R43" s="182"/>
      <c r="S43" s="182"/>
      <c r="T43" s="182"/>
      <c r="U43" s="182"/>
      <c r="Y43" s="182"/>
      <c r="Z43" s="182"/>
      <c r="AA43" s="182"/>
      <c r="AB43" s="182"/>
      <c r="AD43" s="182"/>
      <c r="AE43" s="182"/>
      <c r="AF43" s="182"/>
      <c r="AG43" s="182"/>
      <c r="AH43" s="182"/>
      <c r="AI43" s="324"/>
      <c r="AJ43" s="182"/>
      <c r="AK43" s="182"/>
      <c r="AL43" s="182"/>
      <c r="AM43" s="182"/>
      <c r="AN43" s="182"/>
      <c r="AO43" s="182"/>
      <c r="AP43" s="182"/>
      <c r="AQ43" s="182"/>
      <c r="AR43" s="182"/>
      <c r="AS43" s="182"/>
      <c r="AT43" s="182"/>
      <c r="AU43" s="182"/>
      <c r="AV43" s="182"/>
      <c r="AW43" s="182"/>
      <c r="AX43" s="182"/>
      <c r="AY43" s="324"/>
    </row>
    <row r="44" s="172" customFormat="true" ht="17.25" hidden="false" customHeight="true" outlineLevel="0" collapsed="false"/>
    <row r="45" s="172" customFormat="true" ht="17.25" hidden="false" customHeight="true" outlineLevel="0" collapsed="false">
      <c r="B45" s="171" t="s">
        <v>179</v>
      </c>
      <c r="C45" s="171"/>
    </row>
    <row r="46" s="172" customFormat="true" ht="17.25" hidden="false" customHeight="true" outlineLevel="0" collapsed="false">
      <c r="B46" s="171"/>
      <c r="C46" s="171"/>
    </row>
    <row r="47" s="172" customFormat="true" ht="17.25" hidden="false" customHeight="true" outlineLevel="0" collapsed="false">
      <c r="B47" s="171" t="s">
        <v>180</v>
      </c>
      <c r="C47" s="171"/>
    </row>
    <row r="48" s="172" customFormat="true" ht="17.25" hidden="false" customHeight="true" outlineLevel="0" collapsed="false">
      <c r="B48" s="171" t="s">
        <v>128</v>
      </c>
      <c r="C48" s="171"/>
    </row>
    <row r="49" s="172" customFormat="true" ht="17.25" hidden="false" customHeight="true" outlineLevel="0" collapsed="false">
      <c r="B49" s="171"/>
      <c r="C49" s="171"/>
    </row>
    <row r="50" s="172" customFormat="true" ht="17.25" hidden="false" customHeight="true" outlineLevel="0" collapsed="false">
      <c r="B50" s="171" t="s">
        <v>181</v>
      </c>
      <c r="C50" s="171"/>
    </row>
    <row r="51" s="172" customFormat="true" ht="17.25" hidden="false" customHeight="true" outlineLevel="0" collapsed="false">
      <c r="B51" s="171" t="s">
        <v>130</v>
      </c>
      <c r="C51" s="171"/>
    </row>
    <row r="52" s="172" customFormat="true" ht="17.25" hidden="false" customHeight="true" outlineLevel="0" collapsed="false">
      <c r="B52" s="171"/>
      <c r="C52" s="171"/>
    </row>
    <row r="53" s="172" customFormat="true" ht="17.25" hidden="false" customHeight="true" outlineLevel="0" collapsed="false">
      <c r="B53" s="171" t="s">
        <v>182</v>
      </c>
      <c r="C53" s="171"/>
      <c r="D53" s="171"/>
    </row>
    <row r="54" s="172" customFormat="true" ht="17.25" hidden="false" customHeight="true" outlineLevel="0" collapsed="false">
      <c r="B54" s="171"/>
      <c r="C54" s="171"/>
      <c r="D54" s="171"/>
    </row>
    <row r="55" s="172" customFormat="true" ht="17.25" hidden="false" customHeight="true" outlineLevel="0" collapsed="false">
      <c r="B55" s="172" t="s">
        <v>183</v>
      </c>
      <c r="D55" s="171"/>
    </row>
    <row r="56" s="172" customFormat="true" ht="17.25" hidden="false" customHeight="true" outlineLevel="0" collapsed="false">
      <c r="B56" s="172" t="s">
        <v>133</v>
      </c>
      <c r="D56" s="171"/>
    </row>
    <row r="57" s="172" customFormat="true" ht="17.25" hidden="false" customHeight="true" outlineLevel="0" collapsed="false">
      <c r="B57" s="172" t="s">
        <v>134</v>
      </c>
      <c r="D57" s="171"/>
    </row>
    <row r="58" s="172" customFormat="true" ht="17.25" hidden="false" customHeight="true" outlineLevel="0" collapsed="false"/>
    <row r="59" s="172" customFormat="true" ht="17.25" hidden="false" customHeight="true" outlineLevel="0" collapsed="false">
      <c r="B59" s="172" t="s">
        <v>378</v>
      </c>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c r="AR59" s="325"/>
      <c r="AS59" s="325"/>
      <c r="AT59" s="325"/>
      <c r="AU59" s="325"/>
      <c r="AV59" s="325"/>
      <c r="AW59" s="325"/>
      <c r="AX59" s="325"/>
    </row>
    <row r="60" s="172" customFormat="true" ht="17.25" hidden="false" customHeight="true" outlineLevel="0" collapsed="false">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c r="AO60" s="325"/>
      <c r="AP60" s="325"/>
      <c r="AQ60" s="325"/>
      <c r="AR60" s="325"/>
      <c r="AS60" s="325"/>
      <c r="AT60" s="325"/>
      <c r="AU60" s="325"/>
      <c r="AV60" s="325"/>
      <c r="AW60" s="325"/>
      <c r="AX60" s="325"/>
    </row>
    <row r="61" s="172" customFormat="true" ht="17.25" hidden="false" customHeight="true" outlineLevel="0" collapsed="false">
      <c r="B61" s="172" t="s">
        <v>185</v>
      </c>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5"/>
      <c r="AT61" s="325"/>
      <c r="AU61" s="325"/>
      <c r="AV61" s="325"/>
      <c r="AW61" s="325"/>
      <c r="AX61" s="325"/>
      <c r="AY61" s="325"/>
      <c r="AZ61" s="325"/>
      <c r="BA61" s="325"/>
      <c r="BB61" s="325"/>
    </row>
    <row r="62" s="172" customFormat="true" ht="17.25" hidden="false" customHeight="true" outlineLevel="0" collapsed="false">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row>
    <row r="63" s="172" customFormat="true" ht="17.25" hidden="false" customHeight="true" outlineLevel="0" collapsed="false">
      <c r="B63" s="172" t="s">
        <v>379</v>
      </c>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5"/>
      <c r="AR63" s="325"/>
      <c r="AS63" s="325"/>
      <c r="AT63" s="325"/>
      <c r="AU63" s="325"/>
      <c r="AV63" s="325"/>
      <c r="AW63" s="325"/>
      <c r="AX63" s="325"/>
      <c r="AY63" s="325"/>
      <c r="AZ63" s="325"/>
      <c r="BA63" s="325"/>
      <c r="BB63" s="325"/>
    </row>
    <row r="64" s="172" customFormat="true" ht="17.25" hidden="false" customHeight="true" outlineLevel="0" collapsed="false">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row>
    <row r="65" customFormat="false" ht="17.25" hidden="false" customHeight="true" outlineLevel="0" collapsed="false"/>
  </sheetData>
  <mergeCells count="1">
    <mergeCell ref="F4:K5"/>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BF57"/>
  <sheetViews>
    <sheetView showFormulas="false" showGridLines="false" showRowColHeaders="true" showZeros="true" rightToLeft="false" tabSelected="false" showOutlineSymbols="true" defaultGridColor="true" view="pageBreakPreview" topLeftCell="A1" colorId="64" zoomScale="100" zoomScaleNormal="55" zoomScalePageLayoutView="100" workbookViewId="0">
      <selection pane="topLeft" activeCell="A1" activeCellId="0" sqref="A1"/>
    </sheetView>
  </sheetViews>
  <sheetFormatPr defaultColWidth="4.50390625" defaultRowHeight="20.25" zeroHeight="false" outlineLevelRow="0" outlineLevelCol="0"/>
  <cols>
    <col collapsed="false" customWidth="true" hidden="false" outlineLevel="0" max="1" min="1" style="1" width="1.4"/>
    <col collapsed="false" customWidth="true" hidden="false" outlineLevel="0" max="56" min="2" style="1" width="5.6"/>
    <col collapsed="false" customWidth="false" hidden="false" outlineLevel="0" max="1024" min="57" style="1" width="4.5"/>
  </cols>
  <sheetData>
    <row r="1" s="2" customFormat="true" ht="20.25" hidden="false" customHeight="true" outlineLevel="0" collapsed="false">
      <c r="C1" s="3" t="s">
        <v>0</v>
      </c>
      <c r="D1" s="3"/>
      <c r="G1" s="4" t="s">
        <v>380</v>
      </c>
      <c r="J1" s="3"/>
      <c r="K1" s="3"/>
      <c r="L1" s="3"/>
      <c r="M1" s="3"/>
      <c r="AK1" s="5" t="s">
        <v>381</v>
      </c>
      <c r="AL1" s="5" t="s">
        <v>6</v>
      </c>
      <c r="AM1" s="190" t="s">
        <v>382</v>
      </c>
      <c r="AN1" s="190"/>
      <c r="AO1" s="190"/>
      <c r="AP1" s="190"/>
      <c r="AQ1" s="190"/>
      <c r="AR1" s="190"/>
      <c r="AS1" s="190"/>
      <c r="AT1" s="190"/>
      <c r="AU1" s="190"/>
      <c r="AV1" s="190"/>
      <c r="AW1" s="190"/>
      <c r="AX1" s="190"/>
      <c r="AY1" s="190"/>
      <c r="AZ1" s="190"/>
      <c r="BA1" s="190"/>
      <c r="BB1" s="189" t="s">
        <v>4</v>
      </c>
    </row>
    <row r="2" s="7" customFormat="true" ht="20.25" hidden="false" customHeight="true" outlineLevel="0" collapsed="false">
      <c r="D2" s="4"/>
      <c r="H2" s="4"/>
      <c r="I2" s="5"/>
      <c r="J2" s="5"/>
      <c r="K2" s="5"/>
      <c r="L2" s="5"/>
      <c r="M2" s="5"/>
      <c r="T2" s="5" t="s">
        <v>5</v>
      </c>
      <c r="U2" s="8" t="n">
        <v>6</v>
      </c>
      <c r="V2" s="8"/>
      <c r="W2" s="5" t="s">
        <v>6</v>
      </c>
      <c r="X2" s="9" t="n">
        <f aca="false">IF(U2=0,"",YEAR(DATE(2018+U2,1,1)))</f>
        <v>2024</v>
      </c>
      <c r="Y2" s="9"/>
      <c r="Z2" s="7" t="s">
        <v>7</v>
      </c>
      <c r="AA2" s="7" t="s">
        <v>8</v>
      </c>
      <c r="AB2" s="8" t="n">
        <v>4</v>
      </c>
      <c r="AC2" s="8"/>
      <c r="AD2" s="7" t="s">
        <v>9</v>
      </c>
      <c r="AJ2" s="189"/>
      <c r="AK2" s="5" t="s">
        <v>383</v>
      </c>
      <c r="AL2" s="5" t="s">
        <v>6</v>
      </c>
      <c r="AM2" s="8"/>
      <c r="AN2" s="8"/>
      <c r="AO2" s="8"/>
      <c r="AP2" s="8"/>
      <c r="AQ2" s="8"/>
      <c r="AR2" s="8"/>
      <c r="AS2" s="8"/>
      <c r="AT2" s="8"/>
      <c r="AU2" s="8"/>
      <c r="AV2" s="8"/>
      <c r="AW2" s="8"/>
      <c r="AX2" s="8"/>
      <c r="AY2" s="8"/>
      <c r="AZ2" s="8"/>
      <c r="BA2" s="8"/>
      <c r="BB2" s="189" t="s">
        <v>4</v>
      </c>
      <c r="BC2" s="5"/>
      <c r="BD2" s="5"/>
      <c r="BE2" s="5"/>
    </row>
    <row r="3" s="7" customFormat="true" ht="20.25" hidden="false" customHeight="true" outlineLevel="0" collapsed="false">
      <c r="H3" s="4"/>
      <c r="I3" s="5"/>
      <c r="J3" s="5"/>
      <c r="K3" s="5"/>
      <c r="L3" s="5"/>
      <c r="M3" s="5"/>
      <c r="T3" s="213"/>
      <c r="U3" s="526"/>
      <c r="V3" s="526"/>
      <c r="W3" s="527"/>
      <c r="X3" s="526"/>
      <c r="Y3" s="526"/>
      <c r="Z3" s="528"/>
      <c r="AA3" s="528"/>
      <c r="AB3" s="526"/>
      <c r="AC3" s="526"/>
      <c r="AD3" s="529"/>
      <c r="AJ3" s="189"/>
      <c r="AK3" s="5"/>
      <c r="AL3" s="5"/>
      <c r="AM3" s="192"/>
      <c r="AN3" s="192"/>
      <c r="AO3" s="192"/>
      <c r="AP3" s="192"/>
      <c r="AQ3" s="192"/>
      <c r="AR3" s="192"/>
      <c r="AS3" s="192"/>
      <c r="AT3" s="192"/>
      <c r="AU3" s="192"/>
      <c r="AV3" s="192"/>
      <c r="AW3" s="192"/>
      <c r="AX3" s="192"/>
      <c r="AY3" s="193" t="s">
        <v>12</v>
      </c>
      <c r="AZ3" s="15" t="s">
        <v>13</v>
      </c>
      <c r="BA3" s="15"/>
      <c r="BB3" s="15"/>
      <c r="BC3" s="15"/>
      <c r="BD3" s="5"/>
      <c r="BE3" s="5"/>
    </row>
    <row r="4" s="7" customFormat="true" ht="20.25" hidden="false" customHeight="true" outlineLevel="0" collapsed="false">
      <c r="B4" s="191"/>
      <c r="C4" s="191"/>
      <c r="E4" s="191"/>
      <c r="F4" s="191"/>
      <c r="G4" s="191"/>
      <c r="H4" s="191"/>
      <c r="I4" s="191"/>
      <c r="J4" s="530"/>
      <c r="K4" s="12"/>
      <c r="L4" s="12"/>
      <c r="M4" s="12"/>
      <c r="N4" s="12"/>
      <c r="O4" s="12"/>
      <c r="P4" s="13"/>
      <c r="Q4" s="12"/>
      <c r="R4" s="12"/>
      <c r="Z4" s="528"/>
      <c r="AA4" s="528"/>
      <c r="AB4" s="526"/>
      <c r="AC4" s="526"/>
      <c r="AD4" s="529"/>
      <c r="AJ4" s="189"/>
      <c r="AK4" s="5"/>
      <c r="AL4" s="5"/>
      <c r="AM4" s="192"/>
      <c r="AN4" s="192"/>
      <c r="AO4" s="192"/>
      <c r="AP4" s="192"/>
      <c r="AQ4" s="192"/>
      <c r="AR4" s="192"/>
      <c r="AS4" s="192"/>
      <c r="AT4" s="192"/>
      <c r="AU4" s="192"/>
      <c r="AV4" s="192"/>
      <c r="AW4" s="192"/>
      <c r="AX4" s="192"/>
      <c r="AY4" s="193" t="s">
        <v>14</v>
      </c>
      <c r="AZ4" s="15" t="s">
        <v>15</v>
      </c>
      <c r="BA4" s="15"/>
      <c r="BB4" s="15"/>
      <c r="BC4" s="15"/>
      <c r="BD4" s="5"/>
      <c r="BE4" s="5"/>
    </row>
    <row r="5" s="7" customFormat="true" ht="20.25" hidden="false" customHeight="true" outlineLevel="0" collapsed="false">
      <c r="B5" s="194"/>
      <c r="C5" s="194"/>
      <c r="D5" s="194"/>
      <c r="E5" s="194"/>
      <c r="F5" s="194"/>
      <c r="G5" s="194"/>
      <c r="H5" s="194"/>
      <c r="I5" s="194"/>
      <c r="J5" s="12"/>
      <c r="K5" s="491"/>
      <c r="L5" s="194"/>
      <c r="M5" s="194"/>
      <c r="N5" s="194"/>
      <c r="O5" s="194"/>
      <c r="P5" s="194"/>
      <c r="Q5" s="191"/>
      <c r="R5" s="191"/>
      <c r="S5" s="2"/>
      <c r="Z5" s="528"/>
      <c r="AA5" s="528"/>
      <c r="AB5" s="526"/>
      <c r="AC5" s="526"/>
      <c r="AD5" s="2"/>
      <c r="AE5" s="2"/>
      <c r="AF5" s="2"/>
      <c r="AG5" s="2"/>
      <c r="AJ5" s="2" t="s">
        <v>137</v>
      </c>
      <c r="AK5" s="2"/>
      <c r="AL5" s="2"/>
      <c r="AM5" s="2"/>
      <c r="AN5" s="2"/>
      <c r="AO5" s="2"/>
      <c r="AP5" s="2"/>
      <c r="AQ5" s="2"/>
      <c r="AR5" s="191"/>
      <c r="AS5" s="191"/>
      <c r="AT5" s="30"/>
      <c r="AU5" s="2"/>
      <c r="AV5" s="31" t="n">
        <v>40</v>
      </c>
      <c r="AW5" s="31"/>
      <c r="AX5" s="30" t="s">
        <v>17</v>
      </c>
      <c r="AY5" s="2"/>
      <c r="AZ5" s="31" t="n">
        <v>160</v>
      </c>
      <c r="BA5" s="31"/>
      <c r="BB5" s="30" t="s">
        <v>18</v>
      </c>
      <c r="BC5" s="2"/>
      <c r="BE5" s="5"/>
    </row>
    <row r="6" s="7" customFormat="true" ht="20.25" hidden="false" customHeight="true" outlineLevel="0" collapsed="false">
      <c r="B6" s="194"/>
      <c r="C6" s="194"/>
      <c r="D6" s="194"/>
      <c r="E6" s="194"/>
      <c r="F6" s="194"/>
      <c r="G6" s="194"/>
      <c r="H6" s="194"/>
      <c r="I6" s="194"/>
      <c r="J6" s="12"/>
      <c r="K6" s="491"/>
      <c r="L6" s="194"/>
      <c r="M6" s="194"/>
      <c r="N6" s="194"/>
      <c r="O6" s="194"/>
      <c r="P6" s="194"/>
      <c r="Q6" s="191"/>
      <c r="R6" s="191"/>
      <c r="S6" s="2"/>
      <c r="Z6" s="528"/>
      <c r="AA6" s="528"/>
      <c r="AB6" s="526"/>
      <c r="AC6" s="526"/>
      <c r="AD6" s="2"/>
      <c r="AE6" s="2"/>
      <c r="AF6" s="2"/>
      <c r="AG6" s="2"/>
      <c r="AJ6" s="2"/>
      <c r="AK6" s="2"/>
      <c r="AL6" s="2"/>
      <c r="AM6" s="2"/>
      <c r="AN6" s="2"/>
      <c r="AO6" s="2"/>
      <c r="AP6" s="2"/>
      <c r="AQ6" s="2" t="s">
        <v>384</v>
      </c>
      <c r="AR6" s="2"/>
      <c r="AS6" s="193"/>
      <c r="AT6" s="193"/>
      <c r="AU6" s="193"/>
      <c r="AV6" s="2"/>
      <c r="AW6" s="2"/>
      <c r="AX6" s="24"/>
      <c r="AY6" s="2"/>
      <c r="AZ6" s="31" t="n">
        <v>100</v>
      </c>
      <c r="BA6" s="31"/>
      <c r="BB6" s="30" t="s">
        <v>193</v>
      </c>
      <c r="BC6" s="2"/>
      <c r="BE6" s="5"/>
    </row>
    <row r="7" s="7" customFormat="true" ht="20.25" hidden="false" customHeight="true" outlineLevel="0" collapsed="false">
      <c r="B7" s="194"/>
      <c r="C7" s="194"/>
      <c r="D7" s="194"/>
      <c r="E7" s="194"/>
      <c r="F7" s="194"/>
      <c r="G7" s="194"/>
      <c r="H7" s="194"/>
      <c r="I7" s="194"/>
      <c r="J7" s="194"/>
      <c r="K7" s="195"/>
      <c r="L7" s="195"/>
      <c r="M7" s="195"/>
      <c r="N7" s="194"/>
      <c r="O7" s="531"/>
      <c r="P7" s="197"/>
      <c r="Q7" s="197"/>
      <c r="R7" s="198"/>
      <c r="S7" s="193"/>
      <c r="Z7" s="528"/>
      <c r="AA7" s="528"/>
      <c r="AB7" s="526"/>
      <c r="AC7" s="526"/>
      <c r="AD7" s="30"/>
      <c r="AE7" s="2"/>
      <c r="AF7" s="2"/>
      <c r="AG7" s="2"/>
      <c r="AL7" s="2"/>
      <c r="AM7" s="2"/>
      <c r="AN7" s="201"/>
      <c r="AO7" s="24"/>
      <c r="AP7" s="24"/>
      <c r="AQ7" s="193"/>
      <c r="AR7" s="193"/>
      <c r="AS7" s="193"/>
      <c r="AT7" s="193"/>
      <c r="AU7" s="193"/>
      <c r="AV7" s="193"/>
      <c r="AW7" s="2" t="s">
        <v>19</v>
      </c>
      <c r="AX7" s="2"/>
      <c r="AY7" s="2"/>
      <c r="AZ7" s="203" t="n">
        <f aca="false">DAY(EOMONTH(DATE(X2,AB2,1),0))</f>
        <v>30</v>
      </c>
      <c r="BA7" s="203"/>
      <c r="BB7" s="30" t="s">
        <v>20</v>
      </c>
      <c r="BE7" s="5"/>
    </row>
    <row r="8" customFormat="false" ht="4.5" hidden="false" customHeight="true" outlineLevel="0" collapsed="false">
      <c r="C8" s="42"/>
      <c r="D8" s="42"/>
      <c r="S8" s="42"/>
      <c r="AJ8" s="42"/>
      <c r="BC8" s="43"/>
      <c r="BD8" s="43"/>
      <c r="BE8" s="43"/>
    </row>
    <row r="9" customFormat="false" ht="20.25" hidden="false" customHeight="true" outlineLevel="0" collapsed="false">
      <c r="B9" s="44" t="s">
        <v>21</v>
      </c>
      <c r="C9" s="532" t="s">
        <v>272</v>
      </c>
      <c r="D9" s="532"/>
      <c r="E9" s="49" t="s">
        <v>273</v>
      </c>
      <c r="F9" s="49"/>
      <c r="G9" s="49" t="s">
        <v>385</v>
      </c>
      <c r="H9" s="49"/>
      <c r="I9" s="49"/>
      <c r="J9" s="49"/>
      <c r="K9" s="49"/>
      <c r="L9" s="216" t="s">
        <v>275</v>
      </c>
      <c r="M9" s="216"/>
      <c r="N9" s="216"/>
      <c r="O9" s="216"/>
      <c r="P9" s="533" t="s">
        <v>276</v>
      </c>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4" t="str">
        <f aca="false">IF(AZ3="４週","(10)1～4週目の勤務時間数合計","(10)1か月の勤務時間数合計")</f>
        <v>(10)1～4週目の勤務時間数合計</v>
      </c>
      <c r="AV9" s="54"/>
      <c r="AW9" s="54" t="s">
        <v>277</v>
      </c>
      <c r="AX9" s="54"/>
      <c r="AY9" s="534" t="s">
        <v>386</v>
      </c>
      <c r="AZ9" s="534"/>
      <c r="BA9" s="534"/>
      <c r="BB9" s="534"/>
      <c r="BC9" s="534"/>
      <c r="BD9" s="534"/>
    </row>
    <row r="10" customFormat="false" ht="20.25" hidden="false" customHeight="true" outlineLevel="0" collapsed="false">
      <c r="B10" s="44"/>
      <c r="C10" s="532"/>
      <c r="D10" s="532"/>
      <c r="E10" s="49"/>
      <c r="F10" s="49"/>
      <c r="G10" s="49"/>
      <c r="H10" s="49"/>
      <c r="I10" s="49"/>
      <c r="J10" s="49"/>
      <c r="K10" s="49"/>
      <c r="L10" s="216"/>
      <c r="M10" s="216"/>
      <c r="N10" s="216"/>
      <c r="O10" s="216"/>
      <c r="P10" s="61" t="s">
        <v>29</v>
      </c>
      <c r="Q10" s="61"/>
      <c r="R10" s="61"/>
      <c r="S10" s="61"/>
      <c r="T10" s="61"/>
      <c r="U10" s="61"/>
      <c r="V10" s="61"/>
      <c r="W10" s="61" t="s">
        <v>30</v>
      </c>
      <c r="X10" s="61"/>
      <c r="Y10" s="61"/>
      <c r="Z10" s="61"/>
      <c r="AA10" s="61"/>
      <c r="AB10" s="61"/>
      <c r="AC10" s="61"/>
      <c r="AD10" s="61" t="s">
        <v>31</v>
      </c>
      <c r="AE10" s="61"/>
      <c r="AF10" s="61"/>
      <c r="AG10" s="61"/>
      <c r="AH10" s="61"/>
      <c r="AI10" s="61"/>
      <c r="AJ10" s="61"/>
      <c r="AK10" s="61" t="s">
        <v>32</v>
      </c>
      <c r="AL10" s="61"/>
      <c r="AM10" s="61"/>
      <c r="AN10" s="61"/>
      <c r="AO10" s="61"/>
      <c r="AP10" s="61"/>
      <c r="AQ10" s="61"/>
      <c r="AR10" s="61" t="s">
        <v>33</v>
      </c>
      <c r="AS10" s="61"/>
      <c r="AT10" s="61"/>
      <c r="AU10" s="54"/>
      <c r="AV10" s="54"/>
      <c r="AW10" s="54"/>
      <c r="AX10" s="54"/>
      <c r="AY10" s="534"/>
      <c r="AZ10" s="534"/>
      <c r="BA10" s="534"/>
      <c r="BB10" s="534"/>
      <c r="BC10" s="534"/>
      <c r="BD10" s="534"/>
    </row>
    <row r="11" customFormat="false" ht="20.25" hidden="false" customHeight="true" outlineLevel="0" collapsed="false">
      <c r="B11" s="44"/>
      <c r="C11" s="532"/>
      <c r="D11" s="532"/>
      <c r="E11" s="49"/>
      <c r="F11" s="49"/>
      <c r="G11" s="49"/>
      <c r="H11" s="49"/>
      <c r="I11" s="49"/>
      <c r="J11" s="49"/>
      <c r="K11" s="49"/>
      <c r="L11" s="216"/>
      <c r="M11" s="216"/>
      <c r="N11" s="216"/>
      <c r="O11" s="216"/>
      <c r="P11" s="66" t="n">
        <f aca="false">DAY(DATE($X$2,$AB$2,1))</f>
        <v>1</v>
      </c>
      <c r="Q11" s="64" t="n">
        <f aca="false">DAY(DATE($X$2,$AB$2,2))</f>
        <v>2</v>
      </c>
      <c r="R11" s="64" t="n">
        <f aca="false">DAY(DATE($X$2,$AB$2,3))</f>
        <v>3</v>
      </c>
      <c r="S11" s="64" t="n">
        <f aca="false">DAY(DATE($X$2,$AB$2,4))</f>
        <v>4</v>
      </c>
      <c r="T11" s="64" t="n">
        <f aca="false">DAY(DATE($X$2,$AB$2,5))</f>
        <v>5</v>
      </c>
      <c r="U11" s="64" t="n">
        <f aca="false">DAY(DATE($X$2,$AB$2,6))</f>
        <v>6</v>
      </c>
      <c r="V11" s="65" t="n">
        <f aca="false">DAY(DATE($X$2,$AB$2,7))</f>
        <v>7</v>
      </c>
      <c r="W11" s="66" t="n">
        <f aca="false">DAY(DATE($X$2,$AB$2,8))</f>
        <v>8</v>
      </c>
      <c r="X11" s="64" t="n">
        <f aca="false">DAY(DATE($X$2,$AB$2,9))</f>
        <v>9</v>
      </c>
      <c r="Y11" s="64" t="n">
        <f aca="false">DAY(DATE($X$2,$AB$2,10))</f>
        <v>10</v>
      </c>
      <c r="Z11" s="64" t="n">
        <f aca="false">DAY(DATE($X$2,$AB$2,11))</f>
        <v>11</v>
      </c>
      <c r="AA11" s="64" t="n">
        <f aca="false">DAY(DATE($X$2,$AB$2,12))</f>
        <v>12</v>
      </c>
      <c r="AB11" s="64" t="n">
        <f aca="false">DAY(DATE($X$2,$AB$2,13))</f>
        <v>13</v>
      </c>
      <c r="AC11" s="65" t="n">
        <f aca="false">DAY(DATE($X$2,$AB$2,14))</f>
        <v>14</v>
      </c>
      <c r="AD11" s="66" t="n">
        <f aca="false">DAY(DATE($X$2,$AB$2,15))</f>
        <v>15</v>
      </c>
      <c r="AE11" s="64" t="n">
        <f aca="false">DAY(DATE($X$2,$AB$2,16))</f>
        <v>16</v>
      </c>
      <c r="AF11" s="64" t="n">
        <f aca="false">DAY(DATE($X$2,$AB$2,17))</f>
        <v>17</v>
      </c>
      <c r="AG11" s="64" t="n">
        <f aca="false">DAY(DATE($X$2,$AB$2,18))</f>
        <v>18</v>
      </c>
      <c r="AH11" s="64" t="n">
        <f aca="false">DAY(DATE($X$2,$AB$2,19))</f>
        <v>19</v>
      </c>
      <c r="AI11" s="64" t="n">
        <f aca="false">DAY(DATE($X$2,$AB$2,20))</f>
        <v>20</v>
      </c>
      <c r="AJ11" s="65" t="n">
        <f aca="false">DAY(DATE($X$2,$AB$2,21))</f>
        <v>21</v>
      </c>
      <c r="AK11" s="66" t="n">
        <f aca="false">DAY(DATE($X$2,$AB$2,22))</f>
        <v>22</v>
      </c>
      <c r="AL11" s="64" t="n">
        <f aca="false">DAY(DATE($X$2,$AB$2,23))</f>
        <v>23</v>
      </c>
      <c r="AM11" s="64" t="n">
        <f aca="false">DAY(DATE($X$2,$AB$2,24))</f>
        <v>24</v>
      </c>
      <c r="AN11" s="64" t="n">
        <f aca="false">DAY(DATE($X$2,$AB$2,25))</f>
        <v>25</v>
      </c>
      <c r="AO11" s="64" t="n">
        <f aca="false">DAY(DATE($X$2,$AB$2,26))</f>
        <v>26</v>
      </c>
      <c r="AP11" s="64" t="n">
        <f aca="false">DAY(DATE($X$2,$AB$2,27))</f>
        <v>27</v>
      </c>
      <c r="AQ11" s="65" t="n">
        <f aca="false">DAY(DATE($X$2,$AB$2,28))</f>
        <v>28</v>
      </c>
      <c r="AR11" s="66" t="str">
        <f aca="false">IF(AZ3="暦月",IF(DAY(DATE($X$2,$AB$2,29))=29,29,""),"")</f>
        <v/>
      </c>
      <c r="AS11" s="64" t="str">
        <f aca="false">IF(AZ3="暦月",IF(DAY(DATE($X$2,$AB$2,30))=30,30,""),"")</f>
        <v/>
      </c>
      <c r="AT11" s="535" t="str">
        <f aca="false">IF(AZ3="暦月",IF(DAY(DATE($X$2,$AB$2,31))=31,31,""),"")</f>
        <v/>
      </c>
      <c r="AU11" s="54"/>
      <c r="AV11" s="54"/>
      <c r="AW11" s="54"/>
      <c r="AX11" s="54"/>
      <c r="AY11" s="534"/>
      <c r="AZ11" s="534"/>
      <c r="BA11" s="534"/>
      <c r="BB11" s="534"/>
      <c r="BC11" s="534"/>
      <c r="BD11" s="534"/>
    </row>
    <row r="12" customFormat="false" ht="20.25" hidden="true" customHeight="true" outlineLevel="0" collapsed="false">
      <c r="B12" s="44"/>
      <c r="C12" s="532"/>
      <c r="D12" s="532"/>
      <c r="E12" s="49"/>
      <c r="F12" s="49"/>
      <c r="G12" s="49"/>
      <c r="H12" s="49"/>
      <c r="I12" s="49"/>
      <c r="J12" s="49"/>
      <c r="K12" s="49"/>
      <c r="L12" s="216"/>
      <c r="M12" s="216"/>
      <c r="N12" s="216"/>
      <c r="O12" s="216"/>
      <c r="P12" s="66" t="n">
        <f aca="false">WEEKDAY(DATE($X$2,$AB$2,1))</f>
        <v>2</v>
      </c>
      <c r="Q12" s="64" t="n">
        <f aca="false">WEEKDAY(DATE($X$2,$AB$2,2))</f>
        <v>3</v>
      </c>
      <c r="R12" s="64" t="n">
        <f aca="false">WEEKDAY(DATE($X$2,$AB$2,3))</f>
        <v>4</v>
      </c>
      <c r="S12" s="64" t="n">
        <f aca="false">WEEKDAY(DATE($X$2,$AB$2,4))</f>
        <v>5</v>
      </c>
      <c r="T12" s="64" t="n">
        <f aca="false">WEEKDAY(DATE($X$2,$AB$2,5))</f>
        <v>6</v>
      </c>
      <c r="U12" s="64" t="n">
        <f aca="false">WEEKDAY(DATE($X$2,$AB$2,6))</f>
        <v>7</v>
      </c>
      <c r="V12" s="65" t="n">
        <f aca="false">WEEKDAY(DATE($X$2,$AB$2,7))</f>
        <v>1</v>
      </c>
      <c r="W12" s="66" t="n">
        <f aca="false">WEEKDAY(DATE($X$2,$AB$2,8))</f>
        <v>2</v>
      </c>
      <c r="X12" s="64" t="n">
        <f aca="false">WEEKDAY(DATE($X$2,$AB$2,9))</f>
        <v>3</v>
      </c>
      <c r="Y12" s="64" t="n">
        <f aca="false">WEEKDAY(DATE($X$2,$AB$2,10))</f>
        <v>4</v>
      </c>
      <c r="Z12" s="64" t="n">
        <f aca="false">WEEKDAY(DATE($X$2,$AB$2,11))</f>
        <v>5</v>
      </c>
      <c r="AA12" s="64" t="n">
        <f aca="false">WEEKDAY(DATE($X$2,$AB$2,12))</f>
        <v>6</v>
      </c>
      <c r="AB12" s="64" t="n">
        <f aca="false">WEEKDAY(DATE($X$2,$AB$2,13))</f>
        <v>7</v>
      </c>
      <c r="AC12" s="65" t="n">
        <f aca="false">WEEKDAY(DATE($X$2,$AB$2,14))</f>
        <v>1</v>
      </c>
      <c r="AD12" s="66" t="n">
        <f aca="false">WEEKDAY(DATE($X$2,$AB$2,15))</f>
        <v>2</v>
      </c>
      <c r="AE12" s="64" t="n">
        <f aca="false">WEEKDAY(DATE($X$2,$AB$2,16))</f>
        <v>3</v>
      </c>
      <c r="AF12" s="64" t="n">
        <f aca="false">WEEKDAY(DATE($X$2,$AB$2,17))</f>
        <v>4</v>
      </c>
      <c r="AG12" s="64" t="n">
        <f aca="false">WEEKDAY(DATE($X$2,$AB$2,18))</f>
        <v>5</v>
      </c>
      <c r="AH12" s="64" t="n">
        <f aca="false">WEEKDAY(DATE($X$2,$AB$2,19))</f>
        <v>6</v>
      </c>
      <c r="AI12" s="64" t="n">
        <f aca="false">WEEKDAY(DATE($X$2,$AB$2,20))</f>
        <v>7</v>
      </c>
      <c r="AJ12" s="65" t="n">
        <f aca="false">WEEKDAY(DATE($X$2,$AB$2,21))</f>
        <v>1</v>
      </c>
      <c r="AK12" s="66" t="n">
        <f aca="false">WEEKDAY(DATE($X$2,$AB$2,22))</f>
        <v>2</v>
      </c>
      <c r="AL12" s="64" t="n">
        <f aca="false">WEEKDAY(DATE($X$2,$AB$2,23))</f>
        <v>3</v>
      </c>
      <c r="AM12" s="64" t="n">
        <f aca="false">WEEKDAY(DATE($X$2,$AB$2,24))</f>
        <v>4</v>
      </c>
      <c r="AN12" s="64" t="n">
        <f aca="false">WEEKDAY(DATE($X$2,$AB$2,25))</f>
        <v>5</v>
      </c>
      <c r="AO12" s="64" t="n">
        <f aca="false">WEEKDAY(DATE($X$2,$AB$2,26))</f>
        <v>6</v>
      </c>
      <c r="AP12" s="64" t="n">
        <f aca="false">WEEKDAY(DATE($X$2,$AB$2,27))</f>
        <v>7</v>
      </c>
      <c r="AQ12" s="65" t="n">
        <f aca="false">WEEKDAY(DATE($X$2,$AB$2,28))</f>
        <v>1</v>
      </c>
      <c r="AR12" s="66" t="n">
        <f aca="false">IF(AR11=29,WEEKDAY(DATE($X$2,$AB$2,29)),0)</f>
        <v>0</v>
      </c>
      <c r="AS12" s="64" t="n">
        <f aca="false">IF(AS11=30,WEEKDAY(DATE($X$2,$AB$2,30)),0)</f>
        <v>0</v>
      </c>
      <c r="AT12" s="535" t="n">
        <f aca="false">IF(AT11=31,WEEKDAY(DATE($X$2,$AB$2,31)),0)</f>
        <v>0</v>
      </c>
      <c r="AU12" s="54"/>
      <c r="AV12" s="54"/>
      <c r="AW12" s="54"/>
      <c r="AX12" s="54"/>
      <c r="AY12" s="534"/>
      <c r="AZ12" s="534"/>
      <c r="BA12" s="534"/>
      <c r="BB12" s="534"/>
      <c r="BC12" s="534"/>
      <c r="BD12" s="534"/>
    </row>
    <row r="13" customFormat="false" ht="20.25" hidden="false" customHeight="true" outlineLevel="0" collapsed="false">
      <c r="B13" s="44"/>
      <c r="C13" s="532"/>
      <c r="D13" s="532"/>
      <c r="E13" s="49"/>
      <c r="F13" s="49"/>
      <c r="G13" s="49"/>
      <c r="H13" s="49"/>
      <c r="I13" s="49"/>
      <c r="J13" s="49"/>
      <c r="K13" s="49"/>
      <c r="L13" s="216"/>
      <c r="M13" s="216"/>
      <c r="N13" s="216"/>
      <c r="O13" s="216"/>
      <c r="P13" s="74" t="str">
        <f aca="false">IF(P12=1,"日",IF(P12=2,"月",IF(P12=3,"火",IF(P12=4,"水",IF(P12=5,"木",IF(P12=6,"金","土"))))))</f>
        <v>月</v>
      </c>
      <c r="Q13" s="72" t="str">
        <f aca="false">IF(Q12=1,"日",IF(Q12=2,"月",IF(Q12=3,"火",IF(Q12=4,"水",IF(Q12=5,"木",IF(Q12=6,"金","土"))))))</f>
        <v>火</v>
      </c>
      <c r="R13" s="72" t="str">
        <f aca="false">IF(R12=1,"日",IF(R12=2,"月",IF(R12=3,"火",IF(R12=4,"水",IF(R12=5,"木",IF(R12=6,"金","土"))))))</f>
        <v>水</v>
      </c>
      <c r="S13" s="72" t="str">
        <f aca="false">IF(S12=1,"日",IF(S12=2,"月",IF(S12=3,"火",IF(S12=4,"水",IF(S12=5,"木",IF(S12=6,"金","土"))))))</f>
        <v>木</v>
      </c>
      <c r="T13" s="72" t="str">
        <f aca="false">IF(T12=1,"日",IF(T12=2,"月",IF(T12=3,"火",IF(T12=4,"水",IF(T12=5,"木",IF(T12=6,"金","土"))))))</f>
        <v>金</v>
      </c>
      <c r="U13" s="72" t="str">
        <f aca="false">IF(U12=1,"日",IF(U12=2,"月",IF(U12=3,"火",IF(U12=4,"水",IF(U12=5,"木",IF(U12=6,"金","土"))))))</f>
        <v>土</v>
      </c>
      <c r="V13" s="73" t="str">
        <f aca="false">IF(V12=1,"日",IF(V12=2,"月",IF(V12=3,"火",IF(V12=4,"水",IF(V12=5,"木",IF(V12=6,"金","土"))))))</f>
        <v>日</v>
      </c>
      <c r="W13" s="74" t="str">
        <f aca="false">IF(W12=1,"日",IF(W12=2,"月",IF(W12=3,"火",IF(W12=4,"水",IF(W12=5,"木",IF(W12=6,"金","土"))))))</f>
        <v>月</v>
      </c>
      <c r="X13" s="72" t="str">
        <f aca="false">IF(X12=1,"日",IF(X12=2,"月",IF(X12=3,"火",IF(X12=4,"水",IF(X12=5,"木",IF(X12=6,"金","土"))))))</f>
        <v>火</v>
      </c>
      <c r="Y13" s="72" t="str">
        <f aca="false">IF(Y12=1,"日",IF(Y12=2,"月",IF(Y12=3,"火",IF(Y12=4,"水",IF(Y12=5,"木",IF(Y12=6,"金","土"))))))</f>
        <v>水</v>
      </c>
      <c r="Z13" s="72" t="str">
        <f aca="false">IF(Z12=1,"日",IF(Z12=2,"月",IF(Z12=3,"火",IF(Z12=4,"水",IF(Z12=5,"木",IF(Z12=6,"金","土"))))))</f>
        <v>木</v>
      </c>
      <c r="AA13" s="72" t="str">
        <f aca="false">IF(AA12=1,"日",IF(AA12=2,"月",IF(AA12=3,"火",IF(AA12=4,"水",IF(AA12=5,"木",IF(AA12=6,"金","土"))))))</f>
        <v>金</v>
      </c>
      <c r="AB13" s="72" t="str">
        <f aca="false">IF(AB12=1,"日",IF(AB12=2,"月",IF(AB12=3,"火",IF(AB12=4,"水",IF(AB12=5,"木",IF(AB12=6,"金","土"))))))</f>
        <v>土</v>
      </c>
      <c r="AC13" s="73" t="str">
        <f aca="false">IF(AC12=1,"日",IF(AC12=2,"月",IF(AC12=3,"火",IF(AC12=4,"水",IF(AC12=5,"木",IF(AC12=6,"金","土"))))))</f>
        <v>日</v>
      </c>
      <c r="AD13" s="74" t="str">
        <f aca="false">IF(AD12=1,"日",IF(AD12=2,"月",IF(AD12=3,"火",IF(AD12=4,"水",IF(AD12=5,"木",IF(AD12=6,"金","土"))))))</f>
        <v>月</v>
      </c>
      <c r="AE13" s="72" t="str">
        <f aca="false">IF(AE12=1,"日",IF(AE12=2,"月",IF(AE12=3,"火",IF(AE12=4,"水",IF(AE12=5,"木",IF(AE12=6,"金","土"))))))</f>
        <v>火</v>
      </c>
      <c r="AF13" s="72" t="str">
        <f aca="false">IF(AF12=1,"日",IF(AF12=2,"月",IF(AF12=3,"火",IF(AF12=4,"水",IF(AF12=5,"木",IF(AF12=6,"金","土"))))))</f>
        <v>水</v>
      </c>
      <c r="AG13" s="72" t="str">
        <f aca="false">IF(AG12=1,"日",IF(AG12=2,"月",IF(AG12=3,"火",IF(AG12=4,"水",IF(AG12=5,"木",IF(AG12=6,"金","土"))))))</f>
        <v>木</v>
      </c>
      <c r="AH13" s="72" t="str">
        <f aca="false">IF(AH12=1,"日",IF(AH12=2,"月",IF(AH12=3,"火",IF(AH12=4,"水",IF(AH12=5,"木",IF(AH12=6,"金","土"))))))</f>
        <v>金</v>
      </c>
      <c r="AI13" s="72" t="str">
        <f aca="false">IF(AI12=1,"日",IF(AI12=2,"月",IF(AI12=3,"火",IF(AI12=4,"水",IF(AI12=5,"木",IF(AI12=6,"金","土"))))))</f>
        <v>土</v>
      </c>
      <c r="AJ13" s="73" t="str">
        <f aca="false">IF(AJ12=1,"日",IF(AJ12=2,"月",IF(AJ12=3,"火",IF(AJ12=4,"水",IF(AJ12=5,"木",IF(AJ12=6,"金","土"))))))</f>
        <v>日</v>
      </c>
      <c r="AK13" s="74" t="str">
        <f aca="false">IF(AK12=1,"日",IF(AK12=2,"月",IF(AK12=3,"火",IF(AK12=4,"水",IF(AK12=5,"木",IF(AK12=6,"金","土"))))))</f>
        <v>月</v>
      </c>
      <c r="AL13" s="72" t="str">
        <f aca="false">IF(AL12=1,"日",IF(AL12=2,"月",IF(AL12=3,"火",IF(AL12=4,"水",IF(AL12=5,"木",IF(AL12=6,"金","土"))))))</f>
        <v>火</v>
      </c>
      <c r="AM13" s="72" t="str">
        <f aca="false">IF(AM12=1,"日",IF(AM12=2,"月",IF(AM12=3,"火",IF(AM12=4,"水",IF(AM12=5,"木",IF(AM12=6,"金","土"))))))</f>
        <v>水</v>
      </c>
      <c r="AN13" s="72" t="str">
        <f aca="false">IF(AN12=1,"日",IF(AN12=2,"月",IF(AN12=3,"火",IF(AN12=4,"水",IF(AN12=5,"木",IF(AN12=6,"金","土"))))))</f>
        <v>木</v>
      </c>
      <c r="AO13" s="72" t="str">
        <f aca="false">IF(AO12=1,"日",IF(AO12=2,"月",IF(AO12=3,"火",IF(AO12=4,"水",IF(AO12=5,"木",IF(AO12=6,"金","土"))))))</f>
        <v>金</v>
      </c>
      <c r="AP13" s="72" t="str">
        <f aca="false">IF(AP12=1,"日",IF(AP12=2,"月",IF(AP12=3,"火",IF(AP12=4,"水",IF(AP12=5,"木",IF(AP12=6,"金","土"))))))</f>
        <v>土</v>
      </c>
      <c r="AQ13" s="73" t="str">
        <f aca="false">IF(AQ12=1,"日",IF(AQ12=2,"月",IF(AQ12=3,"火",IF(AQ12=4,"水",IF(AQ12=5,"木",IF(AQ12=6,"金","土"))))))</f>
        <v>日</v>
      </c>
      <c r="AR13" s="72" t="str">
        <f aca="false">IF(AR12=1,"日",IF(AR12=2,"月",IF(AR12=3,"火",IF(AR12=4,"水",IF(AR12=5,"木",IF(AR12=6,"金",IF(AR12=0,"","土")))))))</f>
        <v/>
      </c>
      <c r="AS13" s="72" t="str">
        <f aca="false">IF(AS12=1,"日",IF(AS12=2,"月",IF(AS12=3,"火",IF(AS12=4,"水",IF(AS12=5,"木",IF(AS12=6,"金",IF(AS12=0,"","土")))))))</f>
        <v/>
      </c>
      <c r="AT13" s="536" t="str">
        <f aca="false">IF(AT12=1,"日",IF(AT12=2,"月",IF(AT12=3,"火",IF(AT12=4,"水",IF(AT12=5,"木",IF(AT12=6,"金",IF(AT12=0,"","土")))))))</f>
        <v/>
      </c>
      <c r="AU13" s="54"/>
      <c r="AV13" s="54"/>
      <c r="AW13" s="54"/>
      <c r="AX13" s="54"/>
      <c r="AY13" s="534"/>
      <c r="AZ13" s="534"/>
      <c r="BA13" s="534"/>
      <c r="BB13" s="534"/>
      <c r="BC13" s="534"/>
      <c r="BD13" s="534"/>
    </row>
    <row r="14" customFormat="false" ht="39.75" hidden="false" customHeight="true" outlineLevel="0" collapsed="false">
      <c r="B14" s="537" t="n">
        <v>1</v>
      </c>
      <c r="C14" s="538"/>
      <c r="D14" s="538"/>
      <c r="E14" s="225"/>
      <c r="F14" s="225"/>
      <c r="G14" s="510"/>
      <c r="H14" s="510"/>
      <c r="I14" s="510"/>
      <c r="J14" s="510"/>
      <c r="K14" s="510"/>
      <c r="L14" s="539"/>
      <c r="M14" s="539"/>
      <c r="N14" s="539"/>
      <c r="O14" s="539"/>
      <c r="P14" s="540"/>
      <c r="Q14" s="541"/>
      <c r="R14" s="541"/>
      <c r="S14" s="541"/>
      <c r="T14" s="541"/>
      <c r="U14" s="541"/>
      <c r="V14" s="542"/>
      <c r="W14" s="540"/>
      <c r="X14" s="541"/>
      <c r="Y14" s="541"/>
      <c r="Z14" s="541"/>
      <c r="AA14" s="541"/>
      <c r="AB14" s="541"/>
      <c r="AC14" s="542"/>
      <c r="AD14" s="540"/>
      <c r="AE14" s="541"/>
      <c r="AF14" s="541"/>
      <c r="AG14" s="541"/>
      <c r="AH14" s="541"/>
      <c r="AI14" s="541"/>
      <c r="AJ14" s="542"/>
      <c r="AK14" s="540"/>
      <c r="AL14" s="541"/>
      <c r="AM14" s="541"/>
      <c r="AN14" s="541"/>
      <c r="AO14" s="541"/>
      <c r="AP14" s="541"/>
      <c r="AQ14" s="542"/>
      <c r="AR14" s="540"/>
      <c r="AS14" s="541"/>
      <c r="AT14" s="542"/>
      <c r="AU14" s="543" t="n">
        <f aca="false">IF($AZ$3="４週",SUM(P14:AQ14),IF($AZ$3="暦月",SUM(P14:AT14),""))</f>
        <v>0</v>
      </c>
      <c r="AV14" s="543"/>
      <c r="AW14" s="544" t="n">
        <f aca="false">IF($AZ$3="４週",AU14/4,IF($AZ$3="暦月",AU14/($AZ$7/7),""))</f>
        <v>0</v>
      </c>
      <c r="AX14" s="544"/>
      <c r="AY14" s="230"/>
      <c r="AZ14" s="230"/>
      <c r="BA14" s="230"/>
      <c r="BB14" s="230"/>
      <c r="BC14" s="230"/>
      <c r="BD14" s="230"/>
    </row>
    <row r="15" customFormat="false" ht="39.75" hidden="false" customHeight="true" outlineLevel="0" collapsed="false">
      <c r="B15" s="545" t="n">
        <f aca="false">B14+1</f>
        <v>2</v>
      </c>
      <c r="C15" s="546"/>
      <c r="D15" s="546"/>
      <c r="E15" s="244"/>
      <c r="F15" s="244"/>
      <c r="G15" s="511"/>
      <c r="H15" s="511"/>
      <c r="I15" s="511"/>
      <c r="J15" s="511"/>
      <c r="K15" s="511"/>
      <c r="L15" s="245"/>
      <c r="M15" s="245"/>
      <c r="N15" s="245"/>
      <c r="O15" s="245"/>
      <c r="P15" s="547"/>
      <c r="Q15" s="548"/>
      <c r="R15" s="548"/>
      <c r="S15" s="548"/>
      <c r="T15" s="548"/>
      <c r="U15" s="548"/>
      <c r="V15" s="549"/>
      <c r="W15" s="547"/>
      <c r="X15" s="548"/>
      <c r="Y15" s="548"/>
      <c r="Z15" s="548"/>
      <c r="AA15" s="548"/>
      <c r="AB15" s="548"/>
      <c r="AC15" s="549"/>
      <c r="AD15" s="547"/>
      <c r="AE15" s="548"/>
      <c r="AF15" s="548"/>
      <c r="AG15" s="548"/>
      <c r="AH15" s="548"/>
      <c r="AI15" s="548"/>
      <c r="AJ15" s="549"/>
      <c r="AK15" s="547"/>
      <c r="AL15" s="548"/>
      <c r="AM15" s="548"/>
      <c r="AN15" s="548"/>
      <c r="AO15" s="548"/>
      <c r="AP15" s="548"/>
      <c r="AQ15" s="549"/>
      <c r="AR15" s="547"/>
      <c r="AS15" s="548"/>
      <c r="AT15" s="549"/>
      <c r="AU15" s="550" t="n">
        <f aca="false">IF($AZ$3="４週",SUM(P15:AQ15),IF($AZ$3="暦月",SUM(P15:AT15),""))</f>
        <v>0</v>
      </c>
      <c r="AV15" s="550"/>
      <c r="AW15" s="551" t="n">
        <f aca="false">IF($AZ$3="４週",AU15/4,IF($AZ$3="暦月",AU15/($AZ$7/7),""))</f>
        <v>0</v>
      </c>
      <c r="AX15" s="551"/>
      <c r="AY15" s="249"/>
      <c r="AZ15" s="249"/>
      <c r="BA15" s="249"/>
      <c r="BB15" s="249"/>
      <c r="BC15" s="249"/>
      <c r="BD15" s="249"/>
    </row>
    <row r="16" customFormat="false" ht="39.75" hidden="false" customHeight="true" outlineLevel="0" collapsed="false">
      <c r="B16" s="545" t="n">
        <f aca="false">B15+1</f>
        <v>3</v>
      </c>
      <c r="C16" s="546"/>
      <c r="D16" s="546"/>
      <c r="E16" s="244"/>
      <c r="F16" s="244"/>
      <c r="G16" s="511"/>
      <c r="H16" s="511"/>
      <c r="I16" s="511"/>
      <c r="J16" s="511"/>
      <c r="K16" s="511"/>
      <c r="L16" s="245"/>
      <c r="M16" s="245"/>
      <c r="N16" s="245"/>
      <c r="O16" s="245"/>
      <c r="P16" s="547"/>
      <c r="Q16" s="548"/>
      <c r="R16" s="548"/>
      <c r="S16" s="548"/>
      <c r="T16" s="548"/>
      <c r="U16" s="548"/>
      <c r="V16" s="549"/>
      <c r="W16" s="547"/>
      <c r="X16" s="548"/>
      <c r="Y16" s="548"/>
      <c r="Z16" s="548"/>
      <c r="AA16" s="548"/>
      <c r="AB16" s="548"/>
      <c r="AC16" s="549"/>
      <c r="AD16" s="547"/>
      <c r="AE16" s="548"/>
      <c r="AF16" s="548"/>
      <c r="AG16" s="548"/>
      <c r="AH16" s="548"/>
      <c r="AI16" s="548"/>
      <c r="AJ16" s="549"/>
      <c r="AK16" s="547"/>
      <c r="AL16" s="548"/>
      <c r="AM16" s="548"/>
      <c r="AN16" s="548"/>
      <c r="AO16" s="548"/>
      <c r="AP16" s="548"/>
      <c r="AQ16" s="549"/>
      <c r="AR16" s="547"/>
      <c r="AS16" s="548"/>
      <c r="AT16" s="549"/>
      <c r="AU16" s="550" t="n">
        <f aca="false">IF($AZ$3="４週",SUM(P16:AQ16),IF($AZ$3="暦月",SUM(P16:AT16),""))</f>
        <v>0</v>
      </c>
      <c r="AV16" s="550"/>
      <c r="AW16" s="551" t="n">
        <f aca="false">IF($AZ$3="４週",AU16/4,IF($AZ$3="暦月",AU16/($AZ$7/7),""))</f>
        <v>0</v>
      </c>
      <c r="AX16" s="551"/>
      <c r="AY16" s="249"/>
      <c r="AZ16" s="249"/>
      <c r="BA16" s="249"/>
      <c r="BB16" s="249"/>
      <c r="BC16" s="249"/>
      <c r="BD16" s="249"/>
    </row>
    <row r="17" customFormat="false" ht="39.75" hidden="false" customHeight="true" outlineLevel="0" collapsed="false">
      <c r="B17" s="545" t="n">
        <f aca="false">B16+1</f>
        <v>4</v>
      </c>
      <c r="C17" s="546"/>
      <c r="D17" s="546"/>
      <c r="E17" s="244"/>
      <c r="F17" s="244"/>
      <c r="G17" s="511"/>
      <c r="H17" s="511"/>
      <c r="I17" s="511"/>
      <c r="J17" s="511"/>
      <c r="K17" s="511"/>
      <c r="L17" s="245"/>
      <c r="M17" s="245"/>
      <c r="N17" s="245"/>
      <c r="O17" s="245"/>
      <c r="P17" s="547"/>
      <c r="Q17" s="548"/>
      <c r="R17" s="548"/>
      <c r="S17" s="548"/>
      <c r="T17" s="548"/>
      <c r="U17" s="548"/>
      <c r="V17" s="549"/>
      <c r="W17" s="547"/>
      <c r="X17" s="548"/>
      <c r="Y17" s="548"/>
      <c r="Z17" s="548"/>
      <c r="AA17" s="548"/>
      <c r="AB17" s="548"/>
      <c r="AC17" s="549"/>
      <c r="AD17" s="547"/>
      <c r="AE17" s="548"/>
      <c r="AF17" s="548"/>
      <c r="AG17" s="548"/>
      <c r="AH17" s="548"/>
      <c r="AI17" s="548"/>
      <c r="AJ17" s="549"/>
      <c r="AK17" s="547"/>
      <c r="AL17" s="548"/>
      <c r="AM17" s="548"/>
      <c r="AN17" s="548"/>
      <c r="AO17" s="548"/>
      <c r="AP17" s="548"/>
      <c r="AQ17" s="549"/>
      <c r="AR17" s="547"/>
      <c r="AS17" s="548"/>
      <c r="AT17" s="549"/>
      <c r="AU17" s="550" t="n">
        <f aca="false">IF($AZ$3="４週",SUM(P17:AQ17),IF($AZ$3="暦月",SUM(P17:AT17),""))</f>
        <v>0</v>
      </c>
      <c r="AV17" s="550"/>
      <c r="AW17" s="551" t="n">
        <f aca="false">IF($AZ$3="４週",AU17/4,IF($AZ$3="暦月",AU17/($AZ$7/7),""))</f>
        <v>0</v>
      </c>
      <c r="AX17" s="551"/>
      <c r="AY17" s="249"/>
      <c r="AZ17" s="249"/>
      <c r="BA17" s="249"/>
      <c r="BB17" s="249"/>
      <c r="BC17" s="249"/>
      <c r="BD17" s="249"/>
    </row>
    <row r="18" customFormat="false" ht="39.75" hidden="false" customHeight="true" outlineLevel="0" collapsed="false">
      <c r="B18" s="545" t="n">
        <f aca="false">B17+1</f>
        <v>5</v>
      </c>
      <c r="C18" s="546"/>
      <c r="D18" s="546"/>
      <c r="E18" s="244"/>
      <c r="F18" s="244"/>
      <c r="G18" s="511"/>
      <c r="H18" s="511"/>
      <c r="I18" s="511"/>
      <c r="J18" s="511"/>
      <c r="K18" s="511"/>
      <c r="L18" s="245"/>
      <c r="M18" s="245"/>
      <c r="N18" s="245"/>
      <c r="O18" s="245"/>
      <c r="P18" s="547"/>
      <c r="Q18" s="548"/>
      <c r="R18" s="548"/>
      <c r="S18" s="548"/>
      <c r="T18" s="548"/>
      <c r="U18" s="548"/>
      <c r="V18" s="549"/>
      <c r="W18" s="547"/>
      <c r="X18" s="548"/>
      <c r="Y18" s="548"/>
      <c r="Z18" s="548"/>
      <c r="AA18" s="548"/>
      <c r="AB18" s="548"/>
      <c r="AC18" s="549"/>
      <c r="AD18" s="547"/>
      <c r="AE18" s="548"/>
      <c r="AF18" s="548"/>
      <c r="AG18" s="548"/>
      <c r="AH18" s="548"/>
      <c r="AI18" s="548"/>
      <c r="AJ18" s="549"/>
      <c r="AK18" s="547"/>
      <c r="AL18" s="548"/>
      <c r="AM18" s="548"/>
      <c r="AN18" s="548"/>
      <c r="AO18" s="548"/>
      <c r="AP18" s="548"/>
      <c r="AQ18" s="549"/>
      <c r="AR18" s="547"/>
      <c r="AS18" s="548"/>
      <c r="AT18" s="549"/>
      <c r="AU18" s="550" t="n">
        <f aca="false">IF($AZ$3="４週",SUM(P18:AQ18),IF($AZ$3="暦月",SUM(P18:AT18),""))</f>
        <v>0</v>
      </c>
      <c r="AV18" s="550"/>
      <c r="AW18" s="551" t="n">
        <f aca="false">IF($AZ$3="４週",AU18/4,IF($AZ$3="暦月",AU18/($AZ$7/7),""))</f>
        <v>0</v>
      </c>
      <c r="AX18" s="551"/>
      <c r="AY18" s="249"/>
      <c r="AZ18" s="249"/>
      <c r="BA18" s="249"/>
      <c r="BB18" s="249"/>
      <c r="BC18" s="249"/>
      <c r="BD18" s="249"/>
    </row>
    <row r="19" customFormat="false" ht="39.75" hidden="false" customHeight="true" outlineLevel="0" collapsed="false">
      <c r="B19" s="545" t="n">
        <f aca="false">B18+1</f>
        <v>6</v>
      </c>
      <c r="C19" s="546"/>
      <c r="D19" s="546"/>
      <c r="E19" s="244"/>
      <c r="F19" s="244"/>
      <c r="G19" s="511"/>
      <c r="H19" s="511"/>
      <c r="I19" s="511"/>
      <c r="J19" s="511"/>
      <c r="K19" s="511"/>
      <c r="L19" s="245"/>
      <c r="M19" s="245"/>
      <c r="N19" s="245"/>
      <c r="O19" s="245"/>
      <c r="P19" s="547"/>
      <c r="Q19" s="548"/>
      <c r="R19" s="548"/>
      <c r="S19" s="548"/>
      <c r="T19" s="548"/>
      <c r="U19" s="548"/>
      <c r="V19" s="549"/>
      <c r="W19" s="547"/>
      <c r="X19" s="548"/>
      <c r="Y19" s="548"/>
      <c r="Z19" s="548"/>
      <c r="AA19" s="548"/>
      <c r="AB19" s="548"/>
      <c r="AC19" s="549"/>
      <c r="AD19" s="547"/>
      <c r="AE19" s="548"/>
      <c r="AF19" s="548"/>
      <c r="AG19" s="548"/>
      <c r="AH19" s="548"/>
      <c r="AI19" s="548"/>
      <c r="AJ19" s="549"/>
      <c r="AK19" s="547"/>
      <c r="AL19" s="548"/>
      <c r="AM19" s="548"/>
      <c r="AN19" s="548"/>
      <c r="AO19" s="548"/>
      <c r="AP19" s="548"/>
      <c r="AQ19" s="549"/>
      <c r="AR19" s="547"/>
      <c r="AS19" s="548"/>
      <c r="AT19" s="549"/>
      <c r="AU19" s="550" t="n">
        <f aca="false">IF($AZ$3="４週",SUM(P19:AQ19),IF($AZ$3="暦月",SUM(P19:AT19),""))</f>
        <v>0</v>
      </c>
      <c r="AV19" s="550"/>
      <c r="AW19" s="551" t="n">
        <f aca="false">IF($AZ$3="４週",AU19/4,IF($AZ$3="暦月",AU19/($AZ$7/7),""))</f>
        <v>0</v>
      </c>
      <c r="AX19" s="551"/>
      <c r="AY19" s="249"/>
      <c r="AZ19" s="249"/>
      <c r="BA19" s="249"/>
      <c r="BB19" s="249"/>
      <c r="BC19" s="249"/>
      <c r="BD19" s="249"/>
    </row>
    <row r="20" customFormat="false" ht="39.75" hidden="false" customHeight="true" outlineLevel="0" collapsed="false">
      <c r="B20" s="545" t="n">
        <f aca="false">B19+1</f>
        <v>7</v>
      </c>
      <c r="C20" s="546"/>
      <c r="D20" s="546"/>
      <c r="E20" s="244"/>
      <c r="F20" s="244"/>
      <c r="G20" s="511"/>
      <c r="H20" s="511"/>
      <c r="I20" s="511"/>
      <c r="J20" s="511"/>
      <c r="K20" s="511"/>
      <c r="L20" s="245"/>
      <c r="M20" s="245"/>
      <c r="N20" s="245"/>
      <c r="O20" s="245"/>
      <c r="P20" s="547"/>
      <c r="Q20" s="548"/>
      <c r="R20" s="548"/>
      <c r="S20" s="548"/>
      <c r="T20" s="548"/>
      <c r="U20" s="548"/>
      <c r="V20" s="549"/>
      <c r="W20" s="547"/>
      <c r="X20" s="548"/>
      <c r="Y20" s="548"/>
      <c r="Z20" s="548"/>
      <c r="AA20" s="548"/>
      <c r="AB20" s="548"/>
      <c r="AC20" s="549"/>
      <c r="AD20" s="547"/>
      <c r="AE20" s="548"/>
      <c r="AF20" s="548"/>
      <c r="AG20" s="548"/>
      <c r="AH20" s="548"/>
      <c r="AI20" s="548"/>
      <c r="AJ20" s="549"/>
      <c r="AK20" s="547"/>
      <c r="AL20" s="548"/>
      <c r="AM20" s="548"/>
      <c r="AN20" s="548"/>
      <c r="AO20" s="548"/>
      <c r="AP20" s="548"/>
      <c r="AQ20" s="549"/>
      <c r="AR20" s="547"/>
      <c r="AS20" s="548"/>
      <c r="AT20" s="549"/>
      <c r="AU20" s="550" t="n">
        <f aca="false">IF($AZ$3="４週",SUM(P20:AQ20),IF($AZ$3="暦月",SUM(P20:AT20),""))</f>
        <v>0</v>
      </c>
      <c r="AV20" s="550"/>
      <c r="AW20" s="551" t="n">
        <f aca="false">IF($AZ$3="４週",AU20/4,IF($AZ$3="暦月",AU20/($AZ$7/7),""))</f>
        <v>0</v>
      </c>
      <c r="AX20" s="551"/>
      <c r="AY20" s="249"/>
      <c r="AZ20" s="249"/>
      <c r="BA20" s="249"/>
      <c r="BB20" s="249"/>
      <c r="BC20" s="249"/>
      <c r="BD20" s="249"/>
    </row>
    <row r="21" customFormat="false" ht="39.75" hidden="false" customHeight="true" outlineLevel="0" collapsed="false">
      <c r="B21" s="545" t="n">
        <f aca="false">B20+1</f>
        <v>8</v>
      </c>
      <c r="C21" s="546"/>
      <c r="D21" s="546"/>
      <c r="E21" s="244"/>
      <c r="F21" s="244"/>
      <c r="G21" s="511"/>
      <c r="H21" s="511"/>
      <c r="I21" s="511"/>
      <c r="J21" s="511"/>
      <c r="K21" s="511"/>
      <c r="L21" s="245"/>
      <c r="M21" s="245"/>
      <c r="N21" s="245"/>
      <c r="O21" s="245"/>
      <c r="P21" s="547"/>
      <c r="Q21" s="548"/>
      <c r="R21" s="548"/>
      <c r="S21" s="548"/>
      <c r="T21" s="548"/>
      <c r="U21" s="548"/>
      <c r="V21" s="549"/>
      <c r="W21" s="547"/>
      <c r="X21" s="548"/>
      <c r="Y21" s="548"/>
      <c r="Z21" s="548"/>
      <c r="AA21" s="548"/>
      <c r="AB21" s="548"/>
      <c r="AC21" s="549"/>
      <c r="AD21" s="547"/>
      <c r="AE21" s="548"/>
      <c r="AF21" s="548"/>
      <c r="AG21" s="548"/>
      <c r="AH21" s="548"/>
      <c r="AI21" s="548"/>
      <c r="AJ21" s="549"/>
      <c r="AK21" s="547"/>
      <c r="AL21" s="548"/>
      <c r="AM21" s="548"/>
      <c r="AN21" s="548"/>
      <c r="AO21" s="548"/>
      <c r="AP21" s="548"/>
      <c r="AQ21" s="549"/>
      <c r="AR21" s="547"/>
      <c r="AS21" s="548"/>
      <c r="AT21" s="549"/>
      <c r="AU21" s="550" t="n">
        <f aca="false">IF($AZ$3="４週",SUM(P21:AQ21),IF($AZ$3="暦月",SUM(P21:AT21),""))</f>
        <v>0</v>
      </c>
      <c r="AV21" s="550"/>
      <c r="AW21" s="551" t="n">
        <f aca="false">IF($AZ$3="４週",AU21/4,IF($AZ$3="暦月",AU21/($AZ$7/7),""))</f>
        <v>0</v>
      </c>
      <c r="AX21" s="551"/>
      <c r="AY21" s="249"/>
      <c r="AZ21" s="249"/>
      <c r="BA21" s="249"/>
      <c r="BB21" s="249"/>
      <c r="BC21" s="249"/>
      <c r="BD21" s="249"/>
    </row>
    <row r="22" customFormat="false" ht="39.75" hidden="false" customHeight="true" outlineLevel="0" collapsed="false">
      <c r="B22" s="545" t="n">
        <f aca="false">B21+1</f>
        <v>9</v>
      </c>
      <c r="C22" s="546"/>
      <c r="D22" s="546"/>
      <c r="E22" s="244"/>
      <c r="F22" s="244"/>
      <c r="G22" s="511"/>
      <c r="H22" s="511"/>
      <c r="I22" s="511"/>
      <c r="J22" s="511"/>
      <c r="K22" s="511"/>
      <c r="L22" s="245"/>
      <c r="M22" s="245"/>
      <c r="N22" s="245"/>
      <c r="O22" s="245"/>
      <c r="P22" s="547"/>
      <c r="Q22" s="548"/>
      <c r="R22" s="548"/>
      <c r="S22" s="548"/>
      <c r="T22" s="548"/>
      <c r="U22" s="548"/>
      <c r="V22" s="549"/>
      <c r="W22" s="547"/>
      <c r="X22" s="548"/>
      <c r="Y22" s="548"/>
      <c r="Z22" s="548"/>
      <c r="AA22" s="548"/>
      <c r="AB22" s="548"/>
      <c r="AC22" s="549"/>
      <c r="AD22" s="547"/>
      <c r="AE22" s="548"/>
      <c r="AF22" s="548"/>
      <c r="AG22" s="548"/>
      <c r="AH22" s="548"/>
      <c r="AI22" s="548"/>
      <c r="AJ22" s="549"/>
      <c r="AK22" s="547"/>
      <c r="AL22" s="548"/>
      <c r="AM22" s="548"/>
      <c r="AN22" s="548"/>
      <c r="AO22" s="548"/>
      <c r="AP22" s="548"/>
      <c r="AQ22" s="549"/>
      <c r="AR22" s="547"/>
      <c r="AS22" s="548"/>
      <c r="AT22" s="549"/>
      <c r="AU22" s="550" t="n">
        <f aca="false">IF($AZ$3="４週",SUM(P22:AQ22),IF($AZ$3="暦月",SUM(P22:AT22),""))</f>
        <v>0</v>
      </c>
      <c r="AV22" s="550"/>
      <c r="AW22" s="551" t="n">
        <f aca="false">IF($AZ$3="４週",AU22/4,IF($AZ$3="暦月",AU22/($AZ$7/7),""))</f>
        <v>0</v>
      </c>
      <c r="AX22" s="551"/>
      <c r="AY22" s="249"/>
      <c r="AZ22" s="249"/>
      <c r="BA22" s="249"/>
      <c r="BB22" s="249"/>
      <c r="BC22" s="249"/>
      <c r="BD22" s="249"/>
    </row>
    <row r="23" customFormat="false" ht="39.75" hidden="false" customHeight="true" outlineLevel="0" collapsed="false">
      <c r="B23" s="545" t="n">
        <f aca="false">B22+1</f>
        <v>10</v>
      </c>
      <c r="C23" s="546"/>
      <c r="D23" s="546"/>
      <c r="E23" s="244"/>
      <c r="F23" s="244"/>
      <c r="G23" s="511"/>
      <c r="H23" s="511"/>
      <c r="I23" s="511"/>
      <c r="J23" s="511"/>
      <c r="K23" s="511"/>
      <c r="L23" s="245"/>
      <c r="M23" s="245"/>
      <c r="N23" s="245"/>
      <c r="O23" s="245"/>
      <c r="P23" s="547"/>
      <c r="Q23" s="548"/>
      <c r="R23" s="548"/>
      <c r="S23" s="548"/>
      <c r="T23" s="548"/>
      <c r="U23" s="548"/>
      <c r="V23" s="549"/>
      <c r="W23" s="547"/>
      <c r="X23" s="548"/>
      <c r="Y23" s="548"/>
      <c r="Z23" s="548"/>
      <c r="AA23" s="548"/>
      <c r="AB23" s="548"/>
      <c r="AC23" s="549"/>
      <c r="AD23" s="547"/>
      <c r="AE23" s="548"/>
      <c r="AF23" s="548"/>
      <c r="AG23" s="548"/>
      <c r="AH23" s="548"/>
      <c r="AI23" s="548"/>
      <c r="AJ23" s="549"/>
      <c r="AK23" s="547"/>
      <c r="AL23" s="548"/>
      <c r="AM23" s="548"/>
      <c r="AN23" s="548"/>
      <c r="AO23" s="548"/>
      <c r="AP23" s="548"/>
      <c r="AQ23" s="549"/>
      <c r="AR23" s="547"/>
      <c r="AS23" s="548"/>
      <c r="AT23" s="549"/>
      <c r="AU23" s="550" t="n">
        <f aca="false">IF($AZ$3="４週",SUM(P23:AQ23),IF($AZ$3="暦月",SUM(P23:AT23),""))</f>
        <v>0</v>
      </c>
      <c r="AV23" s="550"/>
      <c r="AW23" s="551" t="n">
        <f aca="false">IF($AZ$3="４週",AU23/4,IF($AZ$3="暦月",AU23/($AZ$7/7),""))</f>
        <v>0</v>
      </c>
      <c r="AX23" s="551"/>
      <c r="AY23" s="249"/>
      <c r="AZ23" s="249"/>
      <c r="BA23" s="249"/>
      <c r="BB23" s="249"/>
      <c r="BC23" s="249"/>
      <c r="BD23" s="249"/>
    </row>
    <row r="24" customFormat="false" ht="39.75" hidden="false" customHeight="true" outlineLevel="0" collapsed="false">
      <c r="B24" s="545" t="n">
        <f aca="false">B23+1</f>
        <v>11</v>
      </c>
      <c r="C24" s="546"/>
      <c r="D24" s="546"/>
      <c r="E24" s="244"/>
      <c r="F24" s="244"/>
      <c r="G24" s="511"/>
      <c r="H24" s="511"/>
      <c r="I24" s="511"/>
      <c r="J24" s="511"/>
      <c r="K24" s="511"/>
      <c r="L24" s="245"/>
      <c r="M24" s="245"/>
      <c r="N24" s="245"/>
      <c r="O24" s="245"/>
      <c r="P24" s="547"/>
      <c r="Q24" s="548"/>
      <c r="R24" s="548"/>
      <c r="S24" s="548"/>
      <c r="T24" s="548"/>
      <c r="U24" s="548"/>
      <c r="V24" s="549"/>
      <c r="W24" s="547"/>
      <c r="X24" s="548"/>
      <c r="Y24" s="548"/>
      <c r="Z24" s="548"/>
      <c r="AA24" s="548"/>
      <c r="AB24" s="548"/>
      <c r="AC24" s="549"/>
      <c r="AD24" s="547"/>
      <c r="AE24" s="548"/>
      <c r="AF24" s="548"/>
      <c r="AG24" s="548"/>
      <c r="AH24" s="548"/>
      <c r="AI24" s="548"/>
      <c r="AJ24" s="549"/>
      <c r="AK24" s="547"/>
      <c r="AL24" s="548"/>
      <c r="AM24" s="548"/>
      <c r="AN24" s="548"/>
      <c r="AO24" s="548"/>
      <c r="AP24" s="548"/>
      <c r="AQ24" s="549"/>
      <c r="AR24" s="547"/>
      <c r="AS24" s="548"/>
      <c r="AT24" s="549"/>
      <c r="AU24" s="550" t="n">
        <f aca="false">IF($AZ$3="４週",SUM(P24:AQ24),IF($AZ$3="暦月",SUM(P24:AT24),""))</f>
        <v>0</v>
      </c>
      <c r="AV24" s="550"/>
      <c r="AW24" s="551" t="n">
        <f aca="false">IF($AZ$3="４週",AU24/4,IF($AZ$3="暦月",AU24/($AZ$7/7),""))</f>
        <v>0</v>
      </c>
      <c r="AX24" s="551"/>
      <c r="AY24" s="249"/>
      <c r="AZ24" s="249"/>
      <c r="BA24" s="249"/>
      <c r="BB24" s="249"/>
      <c r="BC24" s="249"/>
      <c r="BD24" s="249"/>
    </row>
    <row r="25" customFormat="false" ht="39.75" hidden="false" customHeight="true" outlineLevel="0" collapsed="false">
      <c r="B25" s="545" t="n">
        <f aca="false">B24+1</f>
        <v>12</v>
      </c>
      <c r="C25" s="546"/>
      <c r="D25" s="546"/>
      <c r="E25" s="244"/>
      <c r="F25" s="244"/>
      <c r="G25" s="511"/>
      <c r="H25" s="511"/>
      <c r="I25" s="511"/>
      <c r="J25" s="511"/>
      <c r="K25" s="511"/>
      <c r="L25" s="245"/>
      <c r="M25" s="245"/>
      <c r="N25" s="245"/>
      <c r="O25" s="245"/>
      <c r="P25" s="547"/>
      <c r="Q25" s="548"/>
      <c r="R25" s="548"/>
      <c r="S25" s="548"/>
      <c r="T25" s="548"/>
      <c r="U25" s="548"/>
      <c r="V25" s="549"/>
      <c r="W25" s="547"/>
      <c r="X25" s="548"/>
      <c r="Y25" s="548"/>
      <c r="Z25" s="548"/>
      <c r="AA25" s="548"/>
      <c r="AB25" s="548"/>
      <c r="AC25" s="549"/>
      <c r="AD25" s="547"/>
      <c r="AE25" s="548"/>
      <c r="AF25" s="548"/>
      <c r="AG25" s="548"/>
      <c r="AH25" s="548"/>
      <c r="AI25" s="548"/>
      <c r="AJ25" s="549"/>
      <c r="AK25" s="547"/>
      <c r="AL25" s="548"/>
      <c r="AM25" s="548"/>
      <c r="AN25" s="548"/>
      <c r="AO25" s="548"/>
      <c r="AP25" s="548"/>
      <c r="AQ25" s="549"/>
      <c r="AR25" s="547"/>
      <c r="AS25" s="548"/>
      <c r="AT25" s="549"/>
      <c r="AU25" s="550" t="n">
        <f aca="false">IF($AZ$3="４週",SUM(P25:AQ25),IF($AZ$3="暦月",SUM(P25:AT25),""))</f>
        <v>0</v>
      </c>
      <c r="AV25" s="550"/>
      <c r="AW25" s="551" t="n">
        <f aca="false">IF($AZ$3="４週",AU25/4,IF($AZ$3="暦月",AU25/($AZ$7/7),""))</f>
        <v>0</v>
      </c>
      <c r="AX25" s="551"/>
      <c r="AY25" s="249"/>
      <c r="AZ25" s="249"/>
      <c r="BA25" s="249"/>
      <c r="BB25" s="249"/>
      <c r="BC25" s="249"/>
      <c r="BD25" s="249"/>
    </row>
    <row r="26" customFormat="false" ht="39.75" hidden="false" customHeight="true" outlineLevel="0" collapsed="false">
      <c r="B26" s="545" t="n">
        <f aca="false">B25+1</f>
        <v>13</v>
      </c>
      <c r="C26" s="546"/>
      <c r="D26" s="546"/>
      <c r="E26" s="244"/>
      <c r="F26" s="244"/>
      <c r="G26" s="511"/>
      <c r="H26" s="511"/>
      <c r="I26" s="511"/>
      <c r="J26" s="511"/>
      <c r="K26" s="511"/>
      <c r="L26" s="245"/>
      <c r="M26" s="245"/>
      <c r="N26" s="245"/>
      <c r="O26" s="245"/>
      <c r="P26" s="547"/>
      <c r="Q26" s="548"/>
      <c r="R26" s="548"/>
      <c r="S26" s="548"/>
      <c r="T26" s="548"/>
      <c r="U26" s="548"/>
      <c r="V26" s="549"/>
      <c r="W26" s="547"/>
      <c r="X26" s="548"/>
      <c r="Y26" s="548"/>
      <c r="Z26" s="548"/>
      <c r="AA26" s="548"/>
      <c r="AB26" s="548"/>
      <c r="AC26" s="549"/>
      <c r="AD26" s="547"/>
      <c r="AE26" s="548"/>
      <c r="AF26" s="548"/>
      <c r="AG26" s="548"/>
      <c r="AH26" s="548"/>
      <c r="AI26" s="548"/>
      <c r="AJ26" s="549"/>
      <c r="AK26" s="547"/>
      <c r="AL26" s="548"/>
      <c r="AM26" s="548"/>
      <c r="AN26" s="548"/>
      <c r="AO26" s="548"/>
      <c r="AP26" s="548"/>
      <c r="AQ26" s="549"/>
      <c r="AR26" s="547"/>
      <c r="AS26" s="548"/>
      <c r="AT26" s="549"/>
      <c r="AU26" s="550" t="n">
        <f aca="false">IF($AZ$3="４週",SUM(P26:AQ26),IF($AZ$3="暦月",SUM(P26:AT26),""))</f>
        <v>0</v>
      </c>
      <c r="AV26" s="550"/>
      <c r="AW26" s="551" t="n">
        <f aca="false">IF($AZ$3="４週",AU26/4,IF($AZ$3="暦月",AU26/($AZ$7/7),""))</f>
        <v>0</v>
      </c>
      <c r="AX26" s="551"/>
      <c r="AY26" s="249"/>
      <c r="AZ26" s="249"/>
      <c r="BA26" s="249"/>
      <c r="BB26" s="249"/>
      <c r="BC26" s="249"/>
      <c r="BD26" s="249"/>
    </row>
    <row r="27" customFormat="false" ht="39.75" hidden="false" customHeight="true" outlineLevel="0" collapsed="false">
      <c r="B27" s="545" t="n">
        <f aca="false">B26+1</f>
        <v>14</v>
      </c>
      <c r="C27" s="546"/>
      <c r="D27" s="546"/>
      <c r="E27" s="244"/>
      <c r="F27" s="244"/>
      <c r="G27" s="511"/>
      <c r="H27" s="511"/>
      <c r="I27" s="511"/>
      <c r="J27" s="511"/>
      <c r="K27" s="511"/>
      <c r="L27" s="245"/>
      <c r="M27" s="245"/>
      <c r="N27" s="245"/>
      <c r="O27" s="245"/>
      <c r="P27" s="547"/>
      <c r="Q27" s="548"/>
      <c r="R27" s="548"/>
      <c r="S27" s="548"/>
      <c r="T27" s="548"/>
      <c r="U27" s="548"/>
      <c r="V27" s="549"/>
      <c r="W27" s="547"/>
      <c r="X27" s="548"/>
      <c r="Y27" s="548"/>
      <c r="Z27" s="548"/>
      <c r="AA27" s="548"/>
      <c r="AB27" s="548"/>
      <c r="AC27" s="549"/>
      <c r="AD27" s="547"/>
      <c r="AE27" s="548"/>
      <c r="AF27" s="548"/>
      <c r="AG27" s="548"/>
      <c r="AH27" s="548"/>
      <c r="AI27" s="548"/>
      <c r="AJ27" s="549"/>
      <c r="AK27" s="547"/>
      <c r="AL27" s="548"/>
      <c r="AM27" s="548"/>
      <c r="AN27" s="548"/>
      <c r="AO27" s="548"/>
      <c r="AP27" s="548"/>
      <c r="AQ27" s="549"/>
      <c r="AR27" s="547"/>
      <c r="AS27" s="548"/>
      <c r="AT27" s="549"/>
      <c r="AU27" s="550" t="n">
        <f aca="false">IF($AZ$3="４週",SUM(P27:AQ27),IF($AZ$3="暦月",SUM(P27:AT27),""))</f>
        <v>0</v>
      </c>
      <c r="AV27" s="550"/>
      <c r="AW27" s="551" t="n">
        <f aca="false">IF($AZ$3="４週",AU27/4,IF($AZ$3="暦月",AU27/($AZ$7/7),""))</f>
        <v>0</v>
      </c>
      <c r="AX27" s="551"/>
      <c r="AY27" s="249"/>
      <c r="AZ27" s="249"/>
      <c r="BA27" s="249"/>
      <c r="BB27" s="249"/>
      <c r="BC27" s="249"/>
      <c r="BD27" s="249"/>
    </row>
    <row r="28" customFormat="false" ht="39.75" hidden="false" customHeight="true" outlineLevel="0" collapsed="false">
      <c r="B28" s="545" t="n">
        <f aca="false">B27+1</f>
        <v>15</v>
      </c>
      <c r="C28" s="546"/>
      <c r="D28" s="546"/>
      <c r="E28" s="244"/>
      <c r="F28" s="244"/>
      <c r="G28" s="511"/>
      <c r="H28" s="511"/>
      <c r="I28" s="511"/>
      <c r="J28" s="511"/>
      <c r="K28" s="511"/>
      <c r="L28" s="245"/>
      <c r="M28" s="245"/>
      <c r="N28" s="245"/>
      <c r="O28" s="245"/>
      <c r="P28" s="547"/>
      <c r="Q28" s="548"/>
      <c r="R28" s="548"/>
      <c r="S28" s="548"/>
      <c r="T28" s="548"/>
      <c r="U28" s="548"/>
      <c r="V28" s="549"/>
      <c r="W28" s="547"/>
      <c r="X28" s="548"/>
      <c r="Y28" s="548"/>
      <c r="Z28" s="548"/>
      <c r="AA28" s="548"/>
      <c r="AB28" s="548"/>
      <c r="AC28" s="549"/>
      <c r="AD28" s="547"/>
      <c r="AE28" s="548"/>
      <c r="AF28" s="548"/>
      <c r="AG28" s="548"/>
      <c r="AH28" s="548"/>
      <c r="AI28" s="548"/>
      <c r="AJ28" s="549"/>
      <c r="AK28" s="547"/>
      <c r="AL28" s="548"/>
      <c r="AM28" s="548"/>
      <c r="AN28" s="548"/>
      <c r="AO28" s="548"/>
      <c r="AP28" s="548"/>
      <c r="AQ28" s="549"/>
      <c r="AR28" s="547"/>
      <c r="AS28" s="548"/>
      <c r="AT28" s="549"/>
      <c r="AU28" s="550" t="n">
        <f aca="false">IF($AZ$3="４週",SUM(P28:AQ28),IF($AZ$3="暦月",SUM(P28:AT28),""))</f>
        <v>0</v>
      </c>
      <c r="AV28" s="550"/>
      <c r="AW28" s="551" t="n">
        <f aca="false">IF($AZ$3="４週",AU28/4,IF($AZ$3="暦月",AU28/($AZ$7/7),""))</f>
        <v>0</v>
      </c>
      <c r="AX28" s="551"/>
      <c r="AY28" s="249"/>
      <c r="AZ28" s="249"/>
      <c r="BA28" s="249"/>
      <c r="BB28" s="249"/>
      <c r="BC28" s="249"/>
      <c r="BD28" s="249"/>
    </row>
    <row r="29" customFormat="false" ht="39.75" hidden="false" customHeight="true" outlineLevel="0" collapsed="false">
      <c r="B29" s="545" t="n">
        <f aca="false">B28+1</f>
        <v>16</v>
      </c>
      <c r="C29" s="546"/>
      <c r="D29" s="546"/>
      <c r="E29" s="244"/>
      <c r="F29" s="244"/>
      <c r="G29" s="511"/>
      <c r="H29" s="511"/>
      <c r="I29" s="511"/>
      <c r="J29" s="511"/>
      <c r="K29" s="511"/>
      <c r="L29" s="245"/>
      <c r="M29" s="245"/>
      <c r="N29" s="245"/>
      <c r="O29" s="245"/>
      <c r="P29" s="547"/>
      <c r="Q29" s="548"/>
      <c r="R29" s="548"/>
      <c r="S29" s="548"/>
      <c r="T29" s="548"/>
      <c r="U29" s="548"/>
      <c r="V29" s="549"/>
      <c r="W29" s="547"/>
      <c r="X29" s="548"/>
      <c r="Y29" s="548"/>
      <c r="Z29" s="548"/>
      <c r="AA29" s="548"/>
      <c r="AB29" s="548"/>
      <c r="AC29" s="549"/>
      <c r="AD29" s="547"/>
      <c r="AE29" s="548"/>
      <c r="AF29" s="548"/>
      <c r="AG29" s="548"/>
      <c r="AH29" s="548"/>
      <c r="AI29" s="548"/>
      <c r="AJ29" s="549"/>
      <c r="AK29" s="547"/>
      <c r="AL29" s="548"/>
      <c r="AM29" s="548"/>
      <c r="AN29" s="548"/>
      <c r="AO29" s="548"/>
      <c r="AP29" s="548"/>
      <c r="AQ29" s="549"/>
      <c r="AR29" s="547"/>
      <c r="AS29" s="548"/>
      <c r="AT29" s="549"/>
      <c r="AU29" s="550" t="n">
        <f aca="false">IF($AZ$3="４週",SUM(P29:AQ29),IF($AZ$3="暦月",SUM(P29:AT29),""))</f>
        <v>0</v>
      </c>
      <c r="AV29" s="550"/>
      <c r="AW29" s="551" t="n">
        <f aca="false">IF($AZ$3="４週",AU29/4,IF($AZ$3="暦月",AU29/($AZ$7/7),""))</f>
        <v>0</v>
      </c>
      <c r="AX29" s="551"/>
      <c r="AY29" s="249"/>
      <c r="AZ29" s="249"/>
      <c r="BA29" s="249"/>
      <c r="BB29" s="249"/>
      <c r="BC29" s="249"/>
      <c r="BD29" s="249"/>
    </row>
    <row r="30" customFormat="false" ht="39.75" hidden="false" customHeight="true" outlineLevel="0" collapsed="false">
      <c r="B30" s="545" t="n">
        <f aca="false">B29+1</f>
        <v>17</v>
      </c>
      <c r="C30" s="546"/>
      <c r="D30" s="546"/>
      <c r="E30" s="244"/>
      <c r="F30" s="244"/>
      <c r="G30" s="511"/>
      <c r="H30" s="511"/>
      <c r="I30" s="511"/>
      <c r="J30" s="511"/>
      <c r="K30" s="511"/>
      <c r="L30" s="245"/>
      <c r="M30" s="245"/>
      <c r="N30" s="245"/>
      <c r="O30" s="245"/>
      <c r="P30" s="547"/>
      <c r="Q30" s="548"/>
      <c r="R30" s="548"/>
      <c r="S30" s="548"/>
      <c r="T30" s="548"/>
      <c r="U30" s="548"/>
      <c r="V30" s="549"/>
      <c r="W30" s="547"/>
      <c r="X30" s="548"/>
      <c r="Y30" s="548"/>
      <c r="Z30" s="548"/>
      <c r="AA30" s="548"/>
      <c r="AB30" s="548"/>
      <c r="AC30" s="549"/>
      <c r="AD30" s="547"/>
      <c r="AE30" s="548"/>
      <c r="AF30" s="548"/>
      <c r="AG30" s="548"/>
      <c r="AH30" s="548"/>
      <c r="AI30" s="548"/>
      <c r="AJ30" s="549"/>
      <c r="AK30" s="547"/>
      <c r="AL30" s="548"/>
      <c r="AM30" s="548"/>
      <c r="AN30" s="548"/>
      <c r="AO30" s="548"/>
      <c r="AP30" s="548"/>
      <c r="AQ30" s="549"/>
      <c r="AR30" s="547"/>
      <c r="AS30" s="548"/>
      <c r="AT30" s="549"/>
      <c r="AU30" s="550" t="n">
        <f aca="false">IF($AZ$3="４週",SUM(P30:AQ30),IF($AZ$3="暦月",SUM(P30:AT30),""))</f>
        <v>0</v>
      </c>
      <c r="AV30" s="550"/>
      <c r="AW30" s="551" t="n">
        <f aca="false">IF($AZ$3="４週",AU30/4,IF($AZ$3="暦月",AU30/($AZ$7/7),""))</f>
        <v>0</v>
      </c>
      <c r="AX30" s="551"/>
      <c r="AY30" s="249"/>
      <c r="AZ30" s="249"/>
      <c r="BA30" s="249"/>
      <c r="BB30" s="249"/>
      <c r="BC30" s="249"/>
      <c r="BD30" s="249"/>
    </row>
    <row r="31" customFormat="false" ht="39.75" hidden="false" customHeight="true" outlineLevel="0" collapsed="false">
      <c r="B31" s="552" t="n">
        <f aca="false">B30+1</f>
        <v>18</v>
      </c>
      <c r="C31" s="553"/>
      <c r="D31" s="553"/>
      <c r="E31" s="125"/>
      <c r="F31" s="125"/>
      <c r="G31" s="126"/>
      <c r="H31" s="126"/>
      <c r="I31" s="126"/>
      <c r="J31" s="126"/>
      <c r="K31" s="126"/>
      <c r="L31" s="253"/>
      <c r="M31" s="253"/>
      <c r="N31" s="253"/>
      <c r="O31" s="253"/>
      <c r="P31" s="554"/>
      <c r="Q31" s="555"/>
      <c r="R31" s="555"/>
      <c r="S31" s="555"/>
      <c r="T31" s="555"/>
      <c r="U31" s="555"/>
      <c r="V31" s="556"/>
      <c r="W31" s="554"/>
      <c r="X31" s="555"/>
      <c r="Y31" s="555"/>
      <c r="Z31" s="555"/>
      <c r="AA31" s="555"/>
      <c r="AB31" s="555"/>
      <c r="AC31" s="556"/>
      <c r="AD31" s="554"/>
      <c r="AE31" s="555"/>
      <c r="AF31" s="555"/>
      <c r="AG31" s="555"/>
      <c r="AH31" s="555"/>
      <c r="AI31" s="555"/>
      <c r="AJ31" s="556"/>
      <c r="AK31" s="554"/>
      <c r="AL31" s="555"/>
      <c r="AM31" s="555"/>
      <c r="AN31" s="555"/>
      <c r="AO31" s="555"/>
      <c r="AP31" s="555"/>
      <c r="AQ31" s="556"/>
      <c r="AR31" s="554"/>
      <c r="AS31" s="555"/>
      <c r="AT31" s="556"/>
      <c r="AU31" s="557" t="n">
        <f aca="false">IF($AZ$3="４週",SUM(P31:AQ31),IF($AZ$3="暦月",SUM(P31:AT31),""))</f>
        <v>0</v>
      </c>
      <c r="AV31" s="557"/>
      <c r="AW31" s="558" t="n">
        <f aca="false">IF($AZ$3="４週",AU31/4,IF($AZ$3="暦月",AU31/($AZ$7/7),""))</f>
        <v>0</v>
      </c>
      <c r="AX31" s="558"/>
      <c r="AY31" s="128"/>
      <c r="AZ31" s="128"/>
      <c r="BA31" s="128"/>
      <c r="BB31" s="128"/>
      <c r="BC31" s="128"/>
      <c r="BD31" s="128"/>
    </row>
    <row r="32" customFormat="false" ht="20.25" hidden="false" customHeight="true" outlineLevel="0" collapsed="false">
      <c r="C32" s="309"/>
      <c r="D32" s="310"/>
      <c r="E32" s="311"/>
      <c r="AC32" s="42"/>
    </row>
    <row r="33" customFormat="false" ht="20.25" hidden="false" customHeight="true" outlineLevel="0" collapsed="false">
      <c r="B33" s="30" t="s">
        <v>387</v>
      </c>
      <c r="C33" s="30"/>
      <c r="D33" s="30"/>
      <c r="E33" s="30"/>
      <c r="F33" s="30"/>
      <c r="G33" s="30"/>
      <c r="H33" s="30"/>
      <c r="I33" s="30"/>
      <c r="J33" s="30"/>
      <c r="K33" s="30"/>
      <c r="L33" s="201"/>
      <c r="M33" s="30"/>
      <c r="N33" s="30"/>
      <c r="O33" s="30"/>
      <c r="P33" s="30"/>
      <c r="Q33" s="30"/>
      <c r="R33" s="30"/>
      <c r="S33" s="30"/>
      <c r="T33" s="30" t="s">
        <v>293</v>
      </c>
      <c r="U33" s="30"/>
      <c r="V33" s="30"/>
      <c r="W33" s="30"/>
      <c r="X33" s="30"/>
      <c r="Y33" s="30"/>
      <c r="Z33" s="327"/>
    </row>
    <row r="34" customFormat="false" ht="20.25" hidden="false" customHeight="true" outlineLevel="0" collapsed="false">
      <c r="B34" s="30"/>
      <c r="C34" s="476" t="s">
        <v>283</v>
      </c>
      <c r="D34" s="476"/>
      <c r="E34" s="477" t="s">
        <v>284</v>
      </c>
      <c r="F34" s="477"/>
      <c r="G34" s="477"/>
      <c r="H34" s="477"/>
      <c r="I34" s="30"/>
      <c r="J34" s="478" t="s">
        <v>285</v>
      </c>
      <c r="K34" s="478"/>
      <c r="L34" s="478"/>
      <c r="M34" s="478"/>
      <c r="N34" s="30"/>
      <c r="O34" s="30"/>
      <c r="P34" s="477" t="s">
        <v>286</v>
      </c>
      <c r="Q34" s="477"/>
      <c r="R34" s="30"/>
      <c r="S34" s="30"/>
      <c r="T34" s="64" t="s">
        <v>42</v>
      </c>
      <c r="U34" s="64"/>
      <c r="V34" s="64" t="s">
        <v>111</v>
      </c>
      <c r="W34" s="64"/>
      <c r="X34" s="64"/>
      <c r="Y34" s="64"/>
      <c r="Z34" s="327"/>
    </row>
    <row r="35" customFormat="false" ht="20.25" hidden="false" customHeight="true" outlineLevel="0" collapsed="false">
      <c r="B35" s="30"/>
      <c r="C35" s="476"/>
      <c r="D35" s="476"/>
      <c r="E35" s="476" t="s">
        <v>287</v>
      </c>
      <c r="F35" s="476"/>
      <c r="G35" s="476" t="s">
        <v>288</v>
      </c>
      <c r="H35" s="476"/>
      <c r="I35" s="30"/>
      <c r="J35" s="476" t="s">
        <v>287</v>
      </c>
      <c r="K35" s="476"/>
      <c r="L35" s="476" t="s">
        <v>288</v>
      </c>
      <c r="M35" s="476"/>
      <c r="N35" s="30"/>
      <c r="O35" s="30"/>
      <c r="P35" s="477" t="s">
        <v>289</v>
      </c>
      <c r="Q35" s="477"/>
      <c r="R35" s="30"/>
      <c r="S35" s="30"/>
      <c r="T35" s="64" t="s">
        <v>112</v>
      </c>
      <c r="U35" s="64"/>
      <c r="V35" s="64" t="s">
        <v>113</v>
      </c>
      <c r="W35" s="64"/>
      <c r="X35" s="64"/>
      <c r="Y35" s="64"/>
      <c r="Z35" s="559"/>
    </row>
    <row r="36" customFormat="false" ht="20.25" hidden="false" customHeight="true" outlineLevel="0" collapsed="false">
      <c r="B36" s="30"/>
      <c r="C36" s="64" t="s">
        <v>112</v>
      </c>
      <c r="D36" s="64"/>
      <c r="E36" s="480" t="n">
        <f aca="false">SUMIFS($AU$14:$AV$31,$C$14:$D$31,"介護支援専門員",$E$14:$F$31,"A")</f>
        <v>0</v>
      </c>
      <c r="F36" s="480"/>
      <c r="G36" s="481" t="n">
        <f aca="false">SUMIFS($AW$14:$AX$31,$C$14:$D$31,"介護支援専門員",$E$14:$F$31,"A")</f>
        <v>0</v>
      </c>
      <c r="H36" s="481"/>
      <c r="I36" s="482"/>
      <c r="J36" s="483" t="n">
        <v>0</v>
      </c>
      <c r="K36" s="483"/>
      <c r="L36" s="483" t="n">
        <v>0</v>
      </c>
      <c r="M36" s="483"/>
      <c r="N36" s="482"/>
      <c r="O36" s="482"/>
      <c r="P36" s="483" t="n">
        <v>0</v>
      </c>
      <c r="Q36" s="483"/>
      <c r="R36" s="30"/>
      <c r="S36" s="30"/>
      <c r="T36" s="64" t="s">
        <v>114</v>
      </c>
      <c r="U36" s="64"/>
      <c r="V36" s="64" t="s">
        <v>115</v>
      </c>
      <c r="W36" s="64"/>
      <c r="X36" s="64"/>
      <c r="Y36" s="64"/>
      <c r="Z36" s="491"/>
    </row>
    <row r="37" customFormat="false" ht="20.25" hidden="false" customHeight="true" outlineLevel="0" collapsed="false">
      <c r="B37" s="30"/>
      <c r="C37" s="64" t="s">
        <v>114</v>
      </c>
      <c r="D37" s="64"/>
      <c r="E37" s="480" t="n">
        <f aca="false">SUMIFS($AU$14:$AV$31,$C$14:$D$31,"介護支援専門員",$E$14:$F$31,"B")</f>
        <v>0</v>
      </c>
      <c r="F37" s="480"/>
      <c r="G37" s="481" t="n">
        <f aca="false">SUMIFS($AW$14:$AX$31,$C$14:$D$31,"介護支援専門員",$E$14:$F$31,"B")</f>
        <v>0</v>
      </c>
      <c r="H37" s="481"/>
      <c r="I37" s="482"/>
      <c r="J37" s="483" t="n">
        <v>0</v>
      </c>
      <c r="K37" s="483"/>
      <c r="L37" s="483" t="n">
        <v>0</v>
      </c>
      <c r="M37" s="483"/>
      <c r="N37" s="482"/>
      <c r="O37" s="482"/>
      <c r="P37" s="483" t="n">
        <v>0</v>
      </c>
      <c r="Q37" s="483"/>
      <c r="R37" s="30"/>
      <c r="S37" s="30"/>
      <c r="T37" s="64" t="s">
        <v>116</v>
      </c>
      <c r="U37" s="64"/>
      <c r="V37" s="64" t="s">
        <v>117</v>
      </c>
      <c r="W37" s="64"/>
      <c r="X37" s="64"/>
      <c r="Y37" s="64"/>
      <c r="Z37" s="491"/>
    </row>
    <row r="38" customFormat="false" ht="20.25" hidden="false" customHeight="true" outlineLevel="0" collapsed="false">
      <c r="B38" s="30"/>
      <c r="C38" s="64" t="s">
        <v>116</v>
      </c>
      <c r="D38" s="64"/>
      <c r="E38" s="480" t="n">
        <f aca="false">SUMIFS($AU$14:$AV$31,$C$14:$D$31,"介護支援専門員",$E$14:$F$31,"C")</f>
        <v>0</v>
      </c>
      <c r="F38" s="480"/>
      <c r="G38" s="481" t="n">
        <f aca="false">SUMIFS($AW$14:$AX$31,$C$14:$D$31,"介護支援専門員",$E$14:$F$31,"C")</f>
        <v>0</v>
      </c>
      <c r="H38" s="481"/>
      <c r="I38" s="482"/>
      <c r="J38" s="483" t="n">
        <v>0</v>
      </c>
      <c r="K38" s="483"/>
      <c r="L38" s="487" t="n">
        <v>0</v>
      </c>
      <c r="M38" s="487"/>
      <c r="N38" s="482"/>
      <c r="O38" s="482"/>
      <c r="P38" s="480" t="s">
        <v>82</v>
      </c>
      <c r="Q38" s="480"/>
      <c r="R38" s="30"/>
      <c r="S38" s="30"/>
      <c r="T38" s="64" t="s">
        <v>118</v>
      </c>
      <c r="U38" s="64"/>
      <c r="V38" s="64" t="s">
        <v>119</v>
      </c>
      <c r="W38" s="64"/>
      <c r="X38" s="64"/>
      <c r="Y38" s="64"/>
      <c r="Z38" s="560"/>
    </row>
    <row r="39" customFormat="false" ht="20.25" hidden="false" customHeight="true" outlineLevel="0" collapsed="false">
      <c r="B39" s="30"/>
      <c r="C39" s="64" t="s">
        <v>118</v>
      </c>
      <c r="D39" s="64"/>
      <c r="E39" s="480" t="n">
        <f aca="false">SUMIFS($AU$14:$AV$31,$C$14:$D$31,"介護支援専門員",$E$14:$F$31,"D")</f>
        <v>0</v>
      </c>
      <c r="F39" s="480"/>
      <c r="G39" s="481" t="n">
        <f aca="false">SUMIFS($AW$14:$AX$31,$C$14:$D$31,"介護支援専門員",$E$14:$F$31,"D")</f>
        <v>0</v>
      </c>
      <c r="H39" s="481"/>
      <c r="I39" s="482"/>
      <c r="J39" s="483" t="n">
        <v>0</v>
      </c>
      <c r="K39" s="483"/>
      <c r="L39" s="487" t="n">
        <v>0</v>
      </c>
      <c r="M39" s="487"/>
      <c r="N39" s="482"/>
      <c r="O39" s="482"/>
      <c r="P39" s="480" t="s">
        <v>82</v>
      </c>
      <c r="Q39" s="480"/>
      <c r="R39" s="30"/>
      <c r="S39" s="30"/>
      <c r="T39" s="30"/>
      <c r="U39" s="561"/>
      <c r="V39" s="561"/>
      <c r="W39" s="562"/>
      <c r="X39" s="562"/>
      <c r="Y39" s="563"/>
      <c r="Z39" s="563"/>
    </row>
    <row r="40" customFormat="false" ht="20.25" hidden="false" customHeight="true" outlineLevel="0" collapsed="false">
      <c r="B40" s="30"/>
      <c r="C40" s="64" t="s">
        <v>290</v>
      </c>
      <c r="D40" s="64"/>
      <c r="E40" s="480" t="n">
        <f aca="false">SUM(E36:F39)</f>
        <v>0</v>
      </c>
      <c r="F40" s="480"/>
      <c r="G40" s="481" t="n">
        <f aca="false">SUM(G36:H39)</f>
        <v>0</v>
      </c>
      <c r="H40" s="481"/>
      <c r="I40" s="482"/>
      <c r="J40" s="480" t="n">
        <f aca="false">SUM(J36:K39)</f>
        <v>0</v>
      </c>
      <c r="K40" s="480"/>
      <c r="L40" s="480" t="n">
        <f aca="false">SUM(L36:M39)</f>
        <v>0</v>
      </c>
      <c r="M40" s="480"/>
      <c r="N40" s="482"/>
      <c r="O40" s="482"/>
      <c r="P40" s="480" t="n">
        <f aca="false">SUM(P36:Q37)</f>
        <v>0</v>
      </c>
      <c r="Q40" s="480"/>
      <c r="R40" s="30"/>
      <c r="S40" s="30"/>
      <c r="T40" s="30"/>
      <c r="U40" s="561"/>
      <c r="V40" s="561"/>
      <c r="W40" s="562"/>
      <c r="X40" s="562"/>
      <c r="Y40" s="564"/>
      <c r="Z40" s="564"/>
    </row>
    <row r="41" customFormat="false" ht="20.25" hidden="false" customHeight="true" outlineLevel="0" collapsed="false">
      <c r="B41" s="30"/>
      <c r="C41" s="30"/>
      <c r="D41" s="30"/>
      <c r="E41" s="30"/>
      <c r="F41" s="30"/>
      <c r="G41" s="30"/>
      <c r="H41" s="30"/>
      <c r="I41" s="30"/>
      <c r="J41" s="30"/>
      <c r="K41" s="30"/>
      <c r="L41" s="201"/>
      <c r="M41" s="30"/>
      <c r="N41" s="30"/>
      <c r="O41" s="30"/>
      <c r="P41" s="30"/>
      <c r="Q41" s="30"/>
      <c r="R41" s="30"/>
      <c r="S41" s="30"/>
      <c r="T41" s="30"/>
      <c r="U41" s="327"/>
      <c r="V41" s="327"/>
      <c r="W41" s="327"/>
      <c r="X41" s="327"/>
      <c r="Y41" s="327"/>
      <c r="Z41" s="327"/>
    </row>
    <row r="42" customFormat="false" ht="20.25" hidden="false" customHeight="true" outlineLevel="0" collapsed="false">
      <c r="B42" s="30"/>
      <c r="C42" s="201" t="s">
        <v>294</v>
      </c>
      <c r="D42" s="30"/>
      <c r="E42" s="30"/>
      <c r="F42" s="30"/>
      <c r="G42" s="30"/>
      <c r="H42" s="30"/>
      <c r="I42" s="205" t="s">
        <v>295</v>
      </c>
      <c r="J42" s="492" t="s">
        <v>296</v>
      </c>
      <c r="K42" s="492"/>
      <c r="L42" s="565"/>
      <c r="M42" s="205"/>
      <c r="N42" s="30"/>
      <c r="O42" s="30"/>
      <c r="P42" s="30"/>
      <c r="Q42" s="30"/>
      <c r="R42" s="30"/>
      <c r="S42" s="30"/>
      <c r="T42" s="30"/>
      <c r="U42" s="566"/>
      <c r="V42" s="327"/>
      <c r="W42" s="327"/>
      <c r="X42" s="327"/>
      <c r="Y42" s="327"/>
      <c r="Z42" s="327"/>
    </row>
    <row r="43" customFormat="false" ht="20.25" hidden="false" customHeight="true" outlineLevel="0" collapsed="false">
      <c r="B43" s="30"/>
      <c r="C43" s="30" t="s">
        <v>297</v>
      </c>
      <c r="D43" s="30"/>
      <c r="E43" s="30"/>
      <c r="F43" s="30"/>
      <c r="G43" s="30"/>
      <c r="H43" s="30" t="s">
        <v>298</v>
      </c>
      <c r="I43" s="30"/>
      <c r="J43" s="30"/>
      <c r="K43" s="30"/>
      <c r="L43" s="201"/>
      <c r="M43" s="30"/>
      <c r="N43" s="30"/>
      <c r="O43" s="30"/>
      <c r="P43" s="30"/>
      <c r="Q43" s="30"/>
      <c r="R43" s="30"/>
      <c r="S43" s="30"/>
      <c r="T43" s="30"/>
      <c r="U43" s="327"/>
      <c r="V43" s="327"/>
      <c r="W43" s="327"/>
      <c r="X43" s="327"/>
      <c r="Y43" s="327"/>
      <c r="Z43" s="327"/>
    </row>
    <row r="44" customFormat="false" ht="20.25" hidden="false" customHeight="true" outlineLevel="0" collapsed="false">
      <c r="B44" s="30"/>
      <c r="C44" s="30" t="str">
        <f aca="false">IF($J$42="週","対象時間数（週平均）","対象時間数（当月合計）")</f>
        <v>対象時間数（週平均）</v>
      </c>
      <c r="D44" s="30"/>
      <c r="E44" s="30"/>
      <c r="F44" s="30"/>
      <c r="G44" s="30"/>
      <c r="H44" s="30" t="str">
        <f aca="false">IF($J$42="週","週に勤務すべき時間数","当月に勤務すべき時間数")</f>
        <v>週に勤務すべき時間数</v>
      </c>
      <c r="I44" s="30"/>
      <c r="J44" s="30"/>
      <c r="K44" s="30"/>
      <c r="L44" s="201"/>
      <c r="M44" s="476" t="s">
        <v>299</v>
      </c>
      <c r="N44" s="476"/>
      <c r="O44" s="476"/>
      <c r="P44" s="476"/>
      <c r="Q44" s="30"/>
      <c r="R44" s="30"/>
      <c r="S44" s="30"/>
      <c r="T44" s="30"/>
      <c r="U44" s="327"/>
      <c r="V44" s="327"/>
      <c r="W44" s="327"/>
      <c r="X44" s="327"/>
      <c r="Y44" s="327"/>
      <c r="Z44" s="327"/>
    </row>
    <row r="45" customFormat="false" ht="20.25" hidden="false" customHeight="true" outlineLevel="0" collapsed="false">
      <c r="B45" s="30"/>
      <c r="C45" s="488" t="n">
        <f aca="false">IF($J$42="週",L40,J40)</f>
        <v>0</v>
      </c>
      <c r="D45" s="488"/>
      <c r="E45" s="488"/>
      <c r="F45" s="488"/>
      <c r="G45" s="207" t="s">
        <v>300</v>
      </c>
      <c r="H45" s="64" t="n">
        <f aca="false">IF($J$42="週",$AV$5,$AZ$5)</f>
        <v>40</v>
      </c>
      <c r="I45" s="64"/>
      <c r="J45" s="64"/>
      <c r="K45" s="64"/>
      <c r="L45" s="207" t="s">
        <v>292</v>
      </c>
      <c r="M45" s="494" t="n">
        <f aca="false">ROUNDDOWN(C45/H45,1)</f>
        <v>0</v>
      </c>
      <c r="N45" s="494"/>
      <c r="O45" s="494"/>
      <c r="P45" s="494"/>
      <c r="Q45" s="30"/>
      <c r="R45" s="30"/>
      <c r="S45" s="30"/>
      <c r="T45" s="30"/>
      <c r="U45" s="567"/>
      <c r="V45" s="567"/>
      <c r="W45" s="567"/>
      <c r="X45" s="567"/>
      <c r="Y45" s="491"/>
      <c r="Z45" s="327"/>
    </row>
    <row r="46" customFormat="false" ht="20.25" hidden="false" customHeight="true" outlineLevel="0" collapsed="false">
      <c r="B46" s="30"/>
      <c r="C46" s="30"/>
      <c r="D46" s="30"/>
      <c r="E46" s="30"/>
      <c r="F46" s="30"/>
      <c r="G46" s="30"/>
      <c r="H46" s="30"/>
      <c r="I46" s="30"/>
      <c r="J46" s="30"/>
      <c r="K46" s="30"/>
      <c r="L46" s="201"/>
      <c r="M46" s="30" t="s">
        <v>301</v>
      </c>
      <c r="N46" s="30"/>
      <c r="O46" s="30"/>
      <c r="P46" s="30"/>
      <c r="Q46" s="30"/>
      <c r="R46" s="30"/>
      <c r="S46" s="30"/>
      <c r="T46" s="30"/>
      <c r="U46" s="327"/>
      <c r="V46" s="327"/>
      <c r="W46" s="327"/>
      <c r="X46" s="327"/>
      <c r="Y46" s="327"/>
      <c r="Z46" s="327"/>
    </row>
    <row r="47" customFormat="false" ht="20.25" hidden="false" customHeight="true" outlineLevel="0" collapsed="false">
      <c r="B47" s="30"/>
      <c r="C47" s="30" t="s">
        <v>388</v>
      </c>
      <c r="D47" s="30"/>
      <c r="E47" s="30"/>
      <c r="F47" s="30"/>
      <c r="G47" s="30"/>
      <c r="H47" s="30"/>
      <c r="I47" s="30"/>
      <c r="J47" s="30"/>
      <c r="K47" s="30"/>
      <c r="L47" s="201"/>
      <c r="M47" s="30"/>
      <c r="N47" s="30"/>
      <c r="O47" s="30"/>
      <c r="P47" s="30"/>
      <c r="Q47" s="30"/>
      <c r="R47" s="30"/>
      <c r="S47" s="30"/>
      <c r="T47" s="30"/>
      <c r="U47" s="30"/>
      <c r="V47" s="277"/>
      <c r="W47" s="313"/>
      <c r="X47" s="313"/>
      <c r="Y47" s="30"/>
      <c r="Z47" s="30"/>
    </row>
    <row r="48" customFormat="false" ht="20.25" hidden="false" customHeight="true" outlineLevel="0" collapsed="false">
      <c r="B48" s="30"/>
      <c r="C48" s="30" t="s">
        <v>286</v>
      </c>
      <c r="D48" s="30"/>
      <c r="E48" s="30"/>
      <c r="F48" s="30"/>
      <c r="G48" s="30"/>
      <c r="H48" s="30"/>
      <c r="I48" s="30"/>
      <c r="J48" s="30"/>
      <c r="K48" s="30"/>
      <c r="L48" s="201"/>
      <c r="M48" s="207"/>
      <c r="N48" s="207"/>
      <c r="O48" s="207"/>
      <c r="P48" s="207"/>
      <c r="Q48" s="30"/>
      <c r="R48" s="30"/>
      <c r="S48" s="30"/>
      <c r="T48" s="30"/>
      <c r="U48" s="30"/>
      <c r="V48" s="277"/>
      <c r="W48" s="313"/>
      <c r="X48" s="313"/>
      <c r="Y48" s="30"/>
      <c r="Z48" s="30"/>
    </row>
    <row r="49" customFormat="false" ht="20.25" hidden="false" customHeight="true" outlineLevel="0" collapsed="false">
      <c r="B49" s="30"/>
      <c r="C49" s="30" t="s">
        <v>289</v>
      </c>
      <c r="D49" s="30"/>
      <c r="E49" s="30"/>
      <c r="F49" s="30"/>
      <c r="G49" s="30"/>
      <c r="H49" s="30" t="s">
        <v>304</v>
      </c>
      <c r="I49" s="30"/>
      <c r="J49" s="30"/>
      <c r="K49" s="30"/>
      <c r="L49" s="30"/>
      <c r="M49" s="476" t="s">
        <v>290</v>
      </c>
      <c r="N49" s="476"/>
      <c r="O49" s="476"/>
      <c r="P49" s="476"/>
      <c r="Q49" s="30"/>
      <c r="R49" s="30"/>
      <c r="S49" s="30"/>
      <c r="T49" s="30"/>
      <c r="U49" s="30"/>
      <c r="V49" s="277"/>
      <c r="W49" s="313"/>
      <c r="X49" s="313"/>
      <c r="Y49" s="30"/>
      <c r="Z49" s="30"/>
    </row>
    <row r="50" customFormat="false" ht="20.25" hidden="false" customHeight="true" outlineLevel="0" collapsed="false">
      <c r="B50" s="30"/>
      <c r="C50" s="64" t="n">
        <f aca="false">P40</f>
        <v>0</v>
      </c>
      <c r="D50" s="64"/>
      <c r="E50" s="64"/>
      <c r="F50" s="64"/>
      <c r="G50" s="207" t="s">
        <v>291</v>
      </c>
      <c r="H50" s="494" t="n">
        <f aca="false">M45</f>
        <v>0</v>
      </c>
      <c r="I50" s="494"/>
      <c r="J50" s="494"/>
      <c r="K50" s="494"/>
      <c r="L50" s="207" t="s">
        <v>292</v>
      </c>
      <c r="M50" s="485" t="n">
        <f aca="false">ROUNDDOWN(C50+H50,1)</f>
        <v>0</v>
      </c>
      <c r="N50" s="485"/>
      <c r="O50" s="485"/>
      <c r="P50" s="485"/>
      <c r="Q50" s="30"/>
      <c r="R50" s="30"/>
      <c r="S50" s="30"/>
      <c r="T50" s="30"/>
      <c r="U50" s="30"/>
      <c r="V50" s="277"/>
      <c r="W50" s="313"/>
      <c r="X50" s="313"/>
      <c r="Y50" s="30"/>
      <c r="Z50" s="30"/>
    </row>
    <row r="51" customFormat="false" ht="20.25" hidden="false" customHeight="true" outlineLevel="0" collapsed="false">
      <c r="B51" s="30"/>
      <c r="C51" s="30"/>
      <c r="D51" s="30"/>
      <c r="E51" s="30"/>
      <c r="F51" s="30"/>
      <c r="G51" s="30"/>
      <c r="H51" s="30"/>
      <c r="I51" s="30"/>
      <c r="J51" s="30"/>
      <c r="K51" s="30"/>
      <c r="L51" s="30"/>
      <c r="M51" s="30"/>
      <c r="N51" s="201"/>
      <c r="O51" s="30"/>
      <c r="P51" s="30"/>
      <c r="Q51" s="30"/>
      <c r="R51" s="30"/>
      <c r="S51" s="30"/>
      <c r="T51" s="30"/>
      <c r="U51" s="30"/>
      <c r="V51" s="277"/>
      <c r="W51" s="313"/>
      <c r="X51" s="313"/>
      <c r="Y51" s="30"/>
      <c r="Z51" s="30"/>
    </row>
    <row r="52" customFormat="false" ht="20.25" hidden="false" customHeight="true" outlineLevel="0" collapsed="false">
      <c r="C52" s="42"/>
      <c r="D52" s="42"/>
      <c r="T52" s="42"/>
      <c r="AJ52" s="312"/>
      <c r="AK52" s="568"/>
      <c r="AL52" s="568"/>
      <c r="BE52" s="568"/>
    </row>
    <row r="53" customFormat="false" ht="20.25" hidden="false" customHeight="true" outlineLevel="0" collapsed="false">
      <c r="C53" s="42"/>
      <c r="D53" s="42"/>
      <c r="U53" s="42"/>
      <c r="AK53" s="312"/>
      <c r="AL53" s="568"/>
      <c r="AM53" s="568"/>
      <c r="BF53" s="568"/>
    </row>
    <row r="54" customFormat="false" ht="20.25" hidden="false" customHeight="true" outlineLevel="0" collapsed="false">
      <c r="D54" s="42"/>
      <c r="U54" s="42"/>
      <c r="AK54" s="312"/>
      <c r="AL54" s="568"/>
      <c r="AM54" s="568"/>
      <c r="BF54" s="568"/>
    </row>
    <row r="55" customFormat="false" ht="20.25" hidden="false" customHeight="true" outlineLevel="0" collapsed="false">
      <c r="C55" s="42"/>
      <c r="D55" s="42"/>
      <c r="U55" s="42"/>
      <c r="AK55" s="312"/>
      <c r="AL55" s="568"/>
      <c r="AM55" s="568"/>
      <c r="BF55" s="568"/>
    </row>
    <row r="56" customFormat="false" ht="20.25" hidden="false" customHeight="true" outlineLevel="0" collapsed="false">
      <c r="C56" s="312"/>
      <c r="D56" s="312"/>
      <c r="E56" s="312"/>
      <c r="F56" s="312"/>
      <c r="G56" s="312"/>
      <c r="H56" s="312"/>
      <c r="I56" s="312"/>
      <c r="J56" s="312"/>
      <c r="K56" s="312"/>
      <c r="L56" s="312"/>
      <c r="M56" s="312"/>
      <c r="N56" s="312"/>
      <c r="O56" s="312"/>
      <c r="P56" s="312"/>
      <c r="Q56" s="312"/>
      <c r="R56" s="312"/>
      <c r="S56" s="312"/>
      <c r="T56" s="312"/>
      <c r="U56" s="568"/>
      <c r="V56" s="568"/>
      <c r="W56" s="312"/>
      <c r="X56" s="312"/>
      <c r="Y56" s="312"/>
      <c r="Z56" s="312"/>
      <c r="AA56" s="312"/>
      <c r="AB56" s="312"/>
      <c r="AC56" s="312"/>
      <c r="AD56" s="312"/>
      <c r="AE56" s="312"/>
      <c r="AF56" s="312"/>
      <c r="AG56" s="312"/>
      <c r="AH56" s="312"/>
      <c r="AI56" s="312"/>
      <c r="AJ56" s="312"/>
      <c r="AK56" s="312"/>
      <c r="AL56" s="568"/>
      <c r="AM56" s="568"/>
      <c r="BF56" s="568"/>
    </row>
    <row r="57" customFormat="false" ht="20.25" hidden="false" customHeight="true" outlineLevel="0" collapsed="false">
      <c r="C57" s="312"/>
      <c r="D57" s="312"/>
      <c r="E57" s="312"/>
      <c r="F57" s="312"/>
      <c r="G57" s="312"/>
      <c r="H57" s="312"/>
      <c r="I57" s="312"/>
      <c r="J57" s="312"/>
      <c r="K57" s="312"/>
      <c r="L57" s="312"/>
      <c r="M57" s="312"/>
      <c r="N57" s="312"/>
      <c r="O57" s="312"/>
      <c r="P57" s="312"/>
      <c r="Q57" s="312"/>
      <c r="R57" s="312"/>
      <c r="S57" s="312"/>
      <c r="T57" s="312"/>
      <c r="U57" s="568"/>
      <c r="V57" s="568"/>
      <c r="W57" s="312"/>
      <c r="X57" s="312"/>
      <c r="Y57" s="312"/>
      <c r="Z57" s="312"/>
      <c r="AA57" s="312"/>
      <c r="AB57" s="312"/>
      <c r="AC57" s="312"/>
      <c r="AD57" s="312"/>
      <c r="AE57" s="312"/>
      <c r="AF57" s="312"/>
      <c r="AG57" s="312"/>
      <c r="AH57" s="312"/>
      <c r="AI57" s="312"/>
      <c r="AJ57" s="312"/>
      <c r="AK57" s="312"/>
      <c r="AL57" s="568"/>
      <c r="AM57" s="568"/>
      <c r="BF57" s="568"/>
    </row>
  </sheetData>
  <mergeCells count="214">
    <mergeCell ref="AM1:BA1"/>
    <mergeCell ref="U2:V2"/>
    <mergeCell ref="X2:Y2"/>
    <mergeCell ref="AB2:AC2"/>
    <mergeCell ref="AM2:BA2"/>
    <mergeCell ref="AZ3:BC3"/>
    <mergeCell ref="AZ4:BC4"/>
    <mergeCell ref="AV5:AW5"/>
    <mergeCell ref="AZ5:BA5"/>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4:D35"/>
    <mergeCell ref="E34:H34"/>
    <mergeCell ref="J34:M34"/>
    <mergeCell ref="P34:Q34"/>
    <mergeCell ref="T34:U34"/>
    <mergeCell ref="V34:Y34"/>
    <mergeCell ref="E35:F35"/>
    <mergeCell ref="G35:H35"/>
    <mergeCell ref="J35:K35"/>
    <mergeCell ref="L35:M35"/>
    <mergeCell ref="P35:Q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s>
  <conditionalFormatting sqref="AU14:AX31">
    <cfRule type="expression" priority="2" aboveAverage="0" equalAverage="0" bottom="0" percent="0" rank="0" text="" dxfId="1577">
      <formula>INDIRECT(ADDRESS(ROW(),COLUMN()))=TRUNC(INDIRECT(ADDRESS(ROW(),COLUMN())))</formula>
    </cfRule>
  </conditionalFormatting>
  <conditionalFormatting sqref="E40:Q40 I36:Q39">
    <cfRule type="expression" priority="3" aboveAverage="0" equalAverage="0" bottom="0" percent="0" rank="0" text="" dxfId="1578">
      <formula>INDIRECT(ADDRESS(ROW(),COLUMN()))=TRUNC(INDIRECT(ADDRESS(ROW(),COLUMN())))</formula>
    </cfRule>
  </conditionalFormatting>
  <conditionalFormatting sqref="C45:F45">
    <cfRule type="expression" priority="4" aboveAverage="0" equalAverage="0" bottom="0" percent="0" rank="0" text="" dxfId="1579">
      <formula>INDIRECT(ADDRESS(ROW(),COLUMN()))=TRUNC(INDIRECT(ADDRESS(ROW(),COLUMN())))</formula>
    </cfRule>
  </conditionalFormatting>
  <conditionalFormatting sqref="E36:H39">
    <cfRule type="expression" priority="5" aboveAverage="0" equalAverage="0" bottom="0" percent="0" rank="0" text="" dxfId="1580">
      <formula>INDIRECT(ADDRESS(ROW(),COLUMN()))=TRUNC(INDIRECT(ADDRESS(ROW(),COLUMN())))</formula>
    </cfRule>
  </conditionalFormatting>
  <dataValidations count="9">
    <dataValidation allowBlank="true" error="入力可能範囲　32～40" errorStyle="stop" operator="between" showDropDown="false" showErrorMessage="true" showInputMessage="true" sqref="AZ6" type="none">
      <formula1>0</formula1>
      <formula2>0</formula2>
    </dataValidation>
    <dataValidation allowBlank="true" errorStyle="stop" operator="between" showDropDown="false" showErrorMessage="false" showInputMessage="true" sqref="E14:F31" type="list">
      <formula1>"A,B,C,D"</formula1>
      <formula2>0</formula2>
    </dataValidation>
    <dataValidation allowBlank="true" errorStyle="stop" operator="between" showDropDown="false" showErrorMessage="true" showInputMessage="true" sqref="AZ4:BC4" type="list">
      <formula1>"予定,実績,予定・実績"</formula1>
      <formula2>0</formula2>
    </dataValidation>
    <dataValidation allowBlank="true" error="リストにない場合のみ、入力してください。" errorStyle="warning" operator="between" showDropDown="false" showErrorMessage="false" showInputMessage="true" sqref="G14:K31" type="list">
      <formula1>INDIRECT(C14)</formula1>
      <formula2>0</formula2>
    </dataValidation>
    <dataValidation allowBlank="true" errorStyle="stop" operator="between" showDropDown="false" showErrorMessage="false" showInputMessage="true" sqref="C14:D31" type="list">
      <formula1>職種</formula1>
      <formula2>0</formula2>
    </dataValidation>
    <dataValidation allowBlank="true" errorStyle="stop" operator="between" showDropDown="false" showErrorMessage="true" showInputMessage="true" sqref="AZ3" type="list">
      <formula1>"４週,暦月"</formula1>
      <formula2>0</formula2>
    </dataValidation>
    <dataValidation allowBlank="true" errorStyle="stop" operator="between" showDropDown="false" showErrorMessage="true" showInputMessage="true" sqref="J42:K42" type="list">
      <formula1>"週,暦月"</formula1>
      <formula2>0</formula2>
    </dataValidation>
    <dataValidation allowBlank="true" error="入力可能範囲　32～40" errorStyle="stop" operator="between" showDropDown="false" showErrorMessage="true" showInputMessage="true" sqref="AV5" type="decimal">
      <formula1>32</formula1>
      <formula2>40</formula2>
    </dataValidation>
    <dataValidation allowBlank="true" errorStyle="stop" operator="between" showDropDown="false" showErrorMessage="false" showInputMessage="true" sqref="AM1:BA1" type="list">
      <formula1>#ref!</formula1>
      <formula2>0</formula2>
    </dataValidation>
  </dataValidations>
  <printOptions headings="false" gridLines="false" gridLinesSet="true" horizontalCentered="true" verticalCentered="false"/>
  <pageMargins left="0.236111111111111" right="0.236111111111111" top="0.433333333333333" bottom="0.275694444444444" header="0.511811023622047" footer="0.511811023622047"/>
  <pageSetup paperSize="9" scale="39" fitToWidth="1" fitToHeight="1" pageOrder="downThenOver" orientation="landscape" blackAndWhite="false" draft="false" cellComments="none" horizontalDpi="300" verticalDpi="300" copies="1"/>
  <headerFooter differentFirst="false" differentOddEven="false">
    <oddHeader/>
    <oddFooter/>
  </headerFooter>
  <colBreaks count="1" manualBreakCount="1">
    <brk id="58" man="true" max="65535" min="0"/>
  </colBreak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C7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18" zeroHeight="false" outlineLevelRow="0" outlineLevelCol="0"/>
  <cols>
    <col collapsed="false" customWidth="false" hidden="false" outlineLevel="0" max="2" min="1" style="170" width="9"/>
    <col collapsed="false" customWidth="true" hidden="false" outlineLevel="0" max="3" min="3" style="170" width="44.2"/>
    <col collapsed="false" customWidth="false" hidden="false" outlineLevel="0" max="1024" min="4" style="170" width="9"/>
  </cols>
  <sheetData>
    <row r="1" customFormat="false" ht="18" hidden="false" customHeight="false" outlineLevel="0" collapsed="false">
      <c r="A1" s="170" t="s">
        <v>92</v>
      </c>
    </row>
    <row r="2" s="172" customFormat="true" ht="20.25" hidden="false" customHeight="true" outlineLevel="0" collapsed="false">
      <c r="A2" s="173" t="s">
        <v>389</v>
      </c>
      <c r="B2" s="173"/>
      <c r="C2" s="171"/>
    </row>
    <row r="3" s="172" customFormat="true" ht="20.25" hidden="false" customHeight="true" outlineLevel="0" collapsed="false">
      <c r="A3" s="171"/>
      <c r="B3" s="171"/>
      <c r="C3" s="171"/>
    </row>
    <row r="4" s="172" customFormat="true" ht="20.25" hidden="false" customHeight="true" outlineLevel="0" collapsed="false">
      <c r="A4" s="175"/>
      <c r="B4" s="171" t="s">
        <v>94</v>
      </c>
      <c r="C4" s="171"/>
      <c r="E4" s="179" t="s">
        <v>95</v>
      </c>
      <c r="F4" s="179"/>
      <c r="G4" s="179"/>
      <c r="H4" s="179"/>
      <c r="I4" s="179"/>
      <c r="J4" s="179"/>
    </row>
    <row r="5" s="172" customFormat="true" ht="20.25" hidden="false" customHeight="true" outlineLevel="0" collapsed="false">
      <c r="A5" s="569"/>
      <c r="B5" s="171" t="s">
        <v>96</v>
      </c>
      <c r="C5" s="171"/>
      <c r="E5" s="179"/>
      <c r="F5" s="179"/>
      <c r="G5" s="179"/>
      <c r="H5" s="179"/>
      <c r="I5" s="179"/>
      <c r="J5" s="179"/>
    </row>
    <row r="6" s="172" customFormat="true" ht="20.25" hidden="false" customHeight="true" outlineLevel="0" collapsed="false">
      <c r="A6" s="178" t="s">
        <v>97</v>
      </c>
      <c r="B6" s="171"/>
      <c r="C6" s="171"/>
    </row>
    <row r="7" s="172" customFormat="true" ht="20.25" hidden="false" customHeight="true" outlineLevel="0" collapsed="false">
      <c r="A7" s="178"/>
      <c r="B7" s="171"/>
      <c r="C7" s="171"/>
    </row>
    <row r="8" s="172" customFormat="true" ht="20.25" hidden="false" customHeight="true" outlineLevel="0" collapsed="false">
      <c r="A8" s="171" t="s">
        <v>98</v>
      </c>
      <c r="B8" s="171"/>
      <c r="C8" s="171"/>
    </row>
    <row r="9" s="172" customFormat="true" ht="20.25" hidden="false" customHeight="true" outlineLevel="0" collapsed="false">
      <c r="A9" s="178"/>
      <c r="B9" s="171"/>
      <c r="C9" s="171"/>
    </row>
    <row r="10" s="172" customFormat="true" ht="20.25" hidden="false" customHeight="true" outlineLevel="0" collapsed="false">
      <c r="A10" s="171" t="s">
        <v>99</v>
      </c>
      <c r="B10" s="171"/>
      <c r="C10" s="171"/>
    </row>
    <row r="11" s="172" customFormat="true" ht="20.25" hidden="false" customHeight="true" outlineLevel="0" collapsed="false">
      <c r="A11" s="171"/>
      <c r="B11" s="171"/>
      <c r="C11" s="171"/>
    </row>
    <row r="12" s="172" customFormat="true" ht="20.25" hidden="false" customHeight="true" outlineLevel="0" collapsed="false">
      <c r="A12" s="171" t="s">
        <v>100</v>
      </c>
      <c r="B12" s="171"/>
      <c r="C12" s="171"/>
    </row>
    <row r="13" s="172" customFormat="true" ht="20.25" hidden="false" customHeight="true" outlineLevel="0" collapsed="false">
      <c r="A13" s="171"/>
      <c r="B13" s="171"/>
      <c r="C13" s="171"/>
    </row>
    <row r="14" s="172" customFormat="true" ht="20.25" hidden="false" customHeight="true" outlineLevel="0" collapsed="false">
      <c r="A14" s="171" t="s">
        <v>101</v>
      </c>
      <c r="B14" s="171"/>
      <c r="C14" s="171"/>
    </row>
    <row r="15" s="172" customFormat="true" ht="20.25" hidden="false" customHeight="true" outlineLevel="0" collapsed="false">
      <c r="A15" s="171"/>
      <c r="B15" s="171"/>
      <c r="C15" s="171"/>
    </row>
    <row r="16" s="172" customFormat="true" ht="20.25" hidden="false" customHeight="true" outlineLevel="0" collapsed="false">
      <c r="A16" s="171" t="s">
        <v>390</v>
      </c>
      <c r="B16" s="171"/>
      <c r="C16" s="171"/>
    </row>
    <row r="17" s="172" customFormat="true" ht="20.25" hidden="false" customHeight="true" outlineLevel="0" collapsed="false">
      <c r="A17" s="171"/>
      <c r="B17" s="171"/>
      <c r="C17" s="171"/>
    </row>
    <row r="18" s="172" customFormat="true" ht="20.25" hidden="false" customHeight="true" outlineLevel="0" collapsed="false">
      <c r="A18" s="171" t="s">
        <v>307</v>
      </c>
      <c r="B18" s="171"/>
      <c r="C18" s="171"/>
    </row>
    <row r="19" s="172" customFormat="true" ht="20.25" hidden="false" customHeight="true" outlineLevel="0" collapsed="false">
      <c r="A19" s="171" t="s">
        <v>174</v>
      </c>
      <c r="B19" s="171"/>
      <c r="C19" s="171"/>
    </row>
    <row r="20" s="172" customFormat="true" ht="20.25" hidden="false" customHeight="true" outlineLevel="0" collapsed="false">
      <c r="A20" s="171"/>
      <c r="B20" s="171"/>
      <c r="C20" s="171"/>
    </row>
    <row r="21" s="172" customFormat="true" ht="20.25" hidden="false" customHeight="true" outlineLevel="0" collapsed="false">
      <c r="A21" s="171"/>
      <c r="B21" s="180" t="s">
        <v>21</v>
      </c>
      <c r="C21" s="180" t="s">
        <v>104</v>
      </c>
    </row>
    <row r="22" s="172" customFormat="true" ht="20.25" hidden="false" customHeight="true" outlineLevel="0" collapsed="false">
      <c r="A22" s="171"/>
      <c r="B22" s="180" t="n">
        <v>1</v>
      </c>
      <c r="C22" s="181" t="s">
        <v>105</v>
      </c>
    </row>
    <row r="23" s="172" customFormat="true" ht="20.25" hidden="false" customHeight="true" outlineLevel="0" collapsed="false">
      <c r="A23" s="171"/>
      <c r="B23" s="180" t="n">
        <v>2</v>
      </c>
      <c r="C23" s="181" t="s">
        <v>223</v>
      </c>
    </row>
    <row r="24" s="172" customFormat="true" ht="20.25" hidden="false" customHeight="true" outlineLevel="0" collapsed="false">
      <c r="A24" s="171"/>
      <c r="B24" s="180" t="n">
        <v>3</v>
      </c>
      <c r="C24" s="181" t="s">
        <v>391</v>
      </c>
    </row>
    <row r="25" s="172" customFormat="true" ht="20.25" hidden="false" customHeight="true" outlineLevel="0" collapsed="false">
      <c r="A25" s="171"/>
      <c r="B25" s="171"/>
      <c r="C25" s="171"/>
    </row>
    <row r="26" s="172" customFormat="true" ht="20.25" hidden="false" customHeight="true" outlineLevel="0" collapsed="false">
      <c r="A26" s="171" t="s">
        <v>109</v>
      </c>
      <c r="B26" s="171"/>
      <c r="C26" s="171"/>
    </row>
    <row r="27" s="172" customFormat="true" ht="20.25" hidden="false" customHeight="true" outlineLevel="0" collapsed="false">
      <c r="A27" s="171" t="s">
        <v>110</v>
      </c>
      <c r="B27" s="171"/>
      <c r="C27" s="171"/>
    </row>
    <row r="28" s="172" customFormat="true" ht="20.25" hidden="false" customHeight="true" outlineLevel="0" collapsed="false">
      <c r="A28" s="171"/>
      <c r="B28" s="171"/>
      <c r="C28" s="171"/>
    </row>
    <row r="29" s="172" customFormat="true" ht="20.25" hidden="false" customHeight="true" outlineLevel="0" collapsed="false">
      <c r="A29" s="171"/>
      <c r="B29" s="180" t="s">
        <v>42</v>
      </c>
      <c r="C29" s="180" t="s">
        <v>111</v>
      </c>
    </row>
    <row r="30" s="172" customFormat="true" ht="20.25" hidden="false" customHeight="true" outlineLevel="0" collapsed="false">
      <c r="A30" s="171"/>
      <c r="B30" s="180" t="s">
        <v>112</v>
      </c>
      <c r="C30" s="181" t="s">
        <v>113</v>
      </c>
    </row>
    <row r="31" s="172" customFormat="true" ht="20.25" hidden="false" customHeight="true" outlineLevel="0" collapsed="false">
      <c r="A31" s="171"/>
      <c r="B31" s="180" t="s">
        <v>114</v>
      </c>
      <c r="C31" s="181" t="s">
        <v>115</v>
      </c>
    </row>
    <row r="32" s="172" customFormat="true" ht="20.25" hidden="false" customHeight="true" outlineLevel="0" collapsed="false">
      <c r="A32" s="171"/>
      <c r="B32" s="180" t="s">
        <v>116</v>
      </c>
      <c r="C32" s="181" t="s">
        <v>117</v>
      </c>
    </row>
    <row r="33" s="172" customFormat="true" ht="20.25" hidden="false" customHeight="true" outlineLevel="0" collapsed="false">
      <c r="A33" s="171"/>
      <c r="B33" s="180" t="s">
        <v>118</v>
      </c>
      <c r="C33" s="181" t="s">
        <v>119</v>
      </c>
    </row>
    <row r="34" s="172" customFormat="true" ht="20.25" hidden="false" customHeight="true" outlineLevel="0" collapsed="false">
      <c r="A34" s="171"/>
      <c r="B34" s="171"/>
      <c r="C34" s="171"/>
    </row>
    <row r="35" s="172" customFormat="true" ht="20.25" hidden="false" customHeight="true" outlineLevel="0" collapsed="false">
      <c r="A35" s="171"/>
      <c r="B35" s="183" t="s">
        <v>120</v>
      </c>
      <c r="C35" s="171"/>
    </row>
    <row r="36" s="172" customFormat="true" ht="20.25" hidden="false" customHeight="true" outlineLevel="0" collapsed="false">
      <c r="B36" s="171" t="s">
        <v>121</v>
      </c>
      <c r="E36" s="183"/>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570"/>
      <c r="AM36" s="570"/>
      <c r="AN36" s="570"/>
      <c r="AO36" s="570"/>
      <c r="AP36" s="570"/>
      <c r="AQ36" s="570"/>
      <c r="AR36" s="570"/>
      <c r="AS36" s="570"/>
      <c r="AT36" s="570"/>
      <c r="AU36" s="570"/>
      <c r="AV36" s="570"/>
      <c r="AW36" s="570"/>
      <c r="AX36" s="570"/>
      <c r="AY36" s="570"/>
      <c r="AZ36" s="570"/>
      <c r="BA36" s="570"/>
      <c r="BB36" s="570"/>
      <c r="BC36" s="570"/>
    </row>
    <row r="37" s="172" customFormat="true" ht="20.25" hidden="false" customHeight="true" outlineLevel="0" collapsed="false">
      <c r="B37" s="171" t="s">
        <v>122</v>
      </c>
      <c r="E37" s="171"/>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row>
    <row r="38" s="172" customFormat="true" ht="20.25" hidden="false" customHeight="true" outlineLevel="0" collapsed="false">
      <c r="E38" s="171"/>
    </row>
    <row r="39" s="172" customFormat="true" ht="20.25" hidden="false" customHeight="true" outlineLevel="0" collapsed="false">
      <c r="A39" s="171"/>
      <c r="B39" s="171"/>
      <c r="C39" s="171"/>
      <c r="D39" s="183"/>
      <c r="E39" s="182"/>
      <c r="F39" s="182"/>
      <c r="G39" s="182"/>
      <c r="J39" s="182"/>
      <c r="K39" s="182"/>
      <c r="L39" s="182"/>
      <c r="R39" s="182"/>
      <c r="S39" s="182"/>
      <c r="T39" s="182"/>
      <c r="W39" s="182"/>
      <c r="X39" s="182"/>
      <c r="Y39" s="182"/>
    </row>
    <row r="40" s="172" customFormat="true" ht="20.25" hidden="false" customHeight="true" outlineLevel="0" collapsed="false">
      <c r="A40" s="171" t="s">
        <v>123</v>
      </c>
      <c r="B40" s="171"/>
      <c r="C40" s="171"/>
    </row>
    <row r="41" s="172" customFormat="true" ht="20.25" hidden="false" customHeight="true" outlineLevel="0" collapsed="false">
      <c r="A41" s="171" t="s">
        <v>177</v>
      </c>
      <c r="B41" s="171"/>
      <c r="C41" s="171"/>
    </row>
    <row r="42" s="172" customFormat="true" ht="20.25" hidden="false" customHeight="true" outlineLevel="0" collapsed="false">
      <c r="A42" s="323" t="s">
        <v>392</v>
      </c>
      <c r="D42" s="324"/>
      <c r="E42" s="571"/>
      <c r="F42" s="182"/>
      <c r="G42" s="182"/>
      <c r="H42" s="182"/>
      <c r="I42" s="182"/>
      <c r="K42" s="182"/>
      <c r="M42" s="182"/>
      <c r="N42" s="182"/>
      <c r="O42" s="182"/>
      <c r="P42" s="182"/>
      <c r="Q42" s="182"/>
      <c r="S42" s="182"/>
      <c r="U42" s="182"/>
      <c r="V42" s="182"/>
      <c r="X42" s="182"/>
      <c r="Z42" s="182"/>
      <c r="AA42" s="182"/>
      <c r="AB42" s="182"/>
      <c r="AC42" s="182"/>
      <c r="AD42" s="182"/>
      <c r="AF42" s="183"/>
      <c r="AH42" s="182"/>
      <c r="AM42" s="182"/>
    </row>
    <row r="43" s="172" customFormat="true" ht="20.25" hidden="false" customHeight="true" outlineLevel="0" collapsed="false">
      <c r="C43" s="323"/>
      <c r="D43" s="324"/>
      <c r="E43" s="571"/>
      <c r="F43" s="182"/>
      <c r="G43" s="182"/>
      <c r="H43" s="182"/>
      <c r="I43" s="182"/>
      <c r="K43" s="182"/>
      <c r="M43" s="182"/>
      <c r="N43" s="182"/>
      <c r="O43" s="182"/>
      <c r="P43" s="182"/>
      <c r="Q43" s="182"/>
      <c r="S43" s="182"/>
      <c r="U43" s="182"/>
      <c r="V43" s="182"/>
      <c r="X43" s="182"/>
      <c r="Z43" s="182"/>
      <c r="AA43" s="182"/>
      <c r="AB43" s="182"/>
      <c r="AC43" s="182"/>
      <c r="AD43" s="182"/>
      <c r="AF43" s="183"/>
      <c r="AH43" s="182"/>
      <c r="AM43" s="182"/>
    </row>
    <row r="44" s="172" customFormat="true" ht="20.25" hidden="false" customHeight="true" outlineLevel="0" collapsed="false">
      <c r="A44" s="171" t="s">
        <v>126</v>
      </c>
      <c r="B44" s="171"/>
    </row>
    <row r="45" s="172" customFormat="true" ht="20.25" hidden="false" customHeight="true" outlineLevel="0" collapsed="false"/>
    <row r="46" s="172" customFormat="true" ht="20.25" hidden="false" customHeight="true" outlineLevel="0" collapsed="false">
      <c r="A46" s="171" t="s">
        <v>393</v>
      </c>
      <c r="B46" s="171"/>
      <c r="C46" s="171"/>
    </row>
    <row r="47" s="172" customFormat="true" ht="20.25" hidden="false" customHeight="true" outlineLevel="0" collapsed="false">
      <c r="A47" s="171" t="s">
        <v>128</v>
      </c>
      <c r="B47" s="171"/>
      <c r="C47" s="171"/>
    </row>
    <row r="48" s="172" customFormat="true" ht="20.25" hidden="false" customHeight="true" outlineLevel="0" collapsed="false"/>
    <row r="49" s="172" customFormat="true" ht="20.25" hidden="false" customHeight="true" outlineLevel="0" collapsed="false">
      <c r="A49" s="171" t="s">
        <v>129</v>
      </c>
      <c r="B49" s="171"/>
      <c r="C49" s="171"/>
    </row>
    <row r="50" s="172" customFormat="true" ht="20.25" hidden="false" customHeight="true" outlineLevel="0" collapsed="false">
      <c r="A50" s="171" t="s">
        <v>394</v>
      </c>
      <c r="B50" s="171"/>
      <c r="C50" s="171"/>
    </row>
    <row r="51" s="172" customFormat="true" ht="20.25" hidden="false" customHeight="true" outlineLevel="0" collapsed="false">
      <c r="A51" s="171"/>
      <c r="B51" s="171"/>
      <c r="C51" s="171"/>
    </row>
    <row r="52" s="172" customFormat="true" ht="20.25" hidden="false" customHeight="true" outlineLevel="0" collapsed="false">
      <c r="A52" s="171" t="s">
        <v>131</v>
      </c>
      <c r="B52" s="171"/>
      <c r="C52" s="171"/>
    </row>
    <row r="53" s="172" customFormat="true" ht="20.25" hidden="false" customHeight="true" outlineLevel="0" collapsed="false">
      <c r="A53" s="171"/>
      <c r="B53" s="171"/>
      <c r="C53" s="171"/>
    </row>
    <row r="54" s="172" customFormat="true" ht="20.25" hidden="false" customHeight="true" outlineLevel="0" collapsed="false">
      <c r="A54" s="172" t="s">
        <v>395</v>
      </c>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5"/>
      <c r="AV54" s="325"/>
      <c r="AW54" s="325"/>
      <c r="AX54" s="325"/>
      <c r="AY54" s="325"/>
      <c r="AZ54" s="325"/>
      <c r="BA54" s="325"/>
      <c r="BB54" s="325"/>
      <c r="BC54" s="325"/>
    </row>
    <row r="55" s="172" customFormat="true" ht="20.25" hidden="false" customHeight="true" outlineLevel="0" collapsed="false">
      <c r="A55" s="172" t="s">
        <v>133</v>
      </c>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5"/>
      <c r="AY55" s="325"/>
      <c r="AZ55" s="325"/>
      <c r="BA55" s="325"/>
      <c r="BB55" s="325"/>
      <c r="BC55" s="325"/>
    </row>
    <row r="56" s="172" customFormat="true" ht="20.25" hidden="false" customHeight="true" outlineLevel="0" collapsed="false">
      <c r="A56" s="172" t="s">
        <v>134</v>
      </c>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5"/>
      <c r="AR56" s="325"/>
      <c r="AS56" s="325"/>
      <c r="AT56" s="325"/>
      <c r="AU56" s="325"/>
      <c r="AV56" s="325"/>
      <c r="AW56" s="325"/>
      <c r="AX56" s="325"/>
      <c r="AY56" s="325"/>
      <c r="AZ56" s="325"/>
      <c r="BA56" s="325"/>
      <c r="BB56" s="325"/>
      <c r="BC56" s="325"/>
    </row>
    <row r="57" s="172" customFormat="true" ht="20.25" hidden="false" customHeight="true" outlineLevel="0" collapsed="false">
      <c r="A57" s="171"/>
      <c r="B57" s="171"/>
      <c r="C57" s="171"/>
      <c r="D57" s="570"/>
      <c r="E57" s="570"/>
      <c r="F57" s="570"/>
      <c r="G57" s="570"/>
      <c r="H57" s="570"/>
      <c r="I57" s="570"/>
      <c r="J57" s="570"/>
      <c r="K57" s="570"/>
      <c r="L57" s="570"/>
      <c r="M57" s="570"/>
      <c r="N57" s="570"/>
      <c r="O57" s="570"/>
      <c r="P57" s="570"/>
      <c r="Q57" s="570"/>
      <c r="R57" s="570"/>
      <c r="S57" s="570"/>
      <c r="T57" s="570"/>
      <c r="U57" s="570"/>
      <c r="V57" s="570"/>
      <c r="W57" s="570"/>
      <c r="X57" s="570"/>
      <c r="Y57" s="570"/>
      <c r="Z57" s="570"/>
      <c r="AA57" s="570"/>
      <c r="AB57" s="570"/>
      <c r="AC57" s="570"/>
      <c r="AD57" s="570"/>
      <c r="AE57" s="570"/>
      <c r="AF57" s="570"/>
      <c r="AG57" s="570"/>
      <c r="AH57" s="570"/>
      <c r="AI57" s="570"/>
      <c r="AJ57" s="570"/>
      <c r="AK57" s="570"/>
      <c r="AL57" s="570"/>
      <c r="AM57" s="570"/>
      <c r="AN57" s="570"/>
      <c r="AO57" s="570"/>
      <c r="AP57" s="570"/>
      <c r="AQ57" s="570"/>
      <c r="AR57" s="570"/>
      <c r="AS57" s="570"/>
      <c r="AT57" s="570"/>
      <c r="AU57" s="570"/>
      <c r="AV57" s="570"/>
      <c r="AW57" s="570"/>
      <c r="AX57" s="570"/>
      <c r="AY57" s="570"/>
      <c r="AZ57" s="570"/>
      <c r="BA57" s="570"/>
      <c r="BB57" s="570"/>
      <c r="BC57" s="570"/>
    </row>
    <row r="58" s="172" customFormat="true" ht="20.25" hidden="false" customHeight="true" outlineLevel="0" collapsed="false">
      <c r="A58" s="172" t="s">
        <v>396</v>
      </c>
      <c r="C58" s="572"/>
      <c r="D58" s="183"/>
      <c r="E58" s="183"/>
    </row>
    <row r="59" s="172" customFormat="true" ht="20.25" hidden="false" customHeight="true" outlineLevel="0" collapsed="false">
      <c r="A59" s="496" t="s">
        <v>309</v>
      </c>
      <c r="B59" s="572"/>
      <c r="C59" s="572"/>
      <c r="D59" s="171"/>
      <c r="E59" s="171"/>
    </row>
    <row r="60" s="172" customFormat="true" ht="20.25" hidden="false" customHeight="true" outlineLevel="0" collapsed="false">
      <c r="A60" s="497" t="s">
        <v>310</v>
      </c>
      <c r="B60" s="572"/>
      <c r="C60" s="572"/>
      <c r="D60" s="171"/>
      <c r="E60" s="171"/>
    </row>
    <row r="61" s="172" customFormat="true" ht="20.25" hidden="false" customHeight="true" outlineLevel="0" collapsed="false">
      <c r="A61" s="496" t="s">
        <v>311</v>
      </c>
      <c r="B61" s="572"/>
      <c r="C61" s="572"/>
      <c r="D61" s="171"/>
      <c r="E61" s="171"/>
    </row>
    <row r="62" s="172" customFormat="true" ht="20.25" hidden="false" customHeight="true" outlineLevel="0" collapsed="false">
      <c r="A62" s="497" t="s">
        <v>312</v>
      </c>
      <c r="B62" s="572"/>
      <c r="C62" s="572"/>
      <c r="D62" s="171"/>
      <c r="E62" s="171"/>
    </row>
    <row r="63" s="172" customFormat="true" ht="20.25" hidden="false" customHeight="true" outlineLevel="0" collapsed="false">
      <c r="A63" s="496" t="s">
        <v>313</v>
      </c>
      <c r="B63" s="572"/>
      <c r="C63" s="572"/>
      <c r="D63" s="171"/>
      <c r="E63" s="171"/>
    </row>
    <row r="64" s="172" customFormat="true" ht="20.25" hidden="false" customHeight="true" outlineLevel="0" collapsed="false">
      <c r="A64" s="496" t="s">
        <v>314</v>
      </c>
      <c r="B64" s="572"/>
      <c r="C64" s="572"/>
      <c r="D64" s="171"/>
      <c r="E64" s="171"/>
    </row>
    <row r="65" s="172" customFormat="true" ht="20.25" hidden="false" customHeight="true" outlineLevel="0" collapsed="false">
      <c r="A65" s="496" t="s">
        <v>315</v>
      </c>
      <c r="B65" s="572"/>
      <c r="C65" s="572"/>
      <c r="D65" s="171"/>
      <c r="E65" s="171"/>
    </row>
    <row r="66" s="172" customFormat="true" ht="20.25" hidden="false" customHeight="true" outlineLevel="0" collapsed="false">
      <c r="A66" s="572"/>
      <c r="B66" s="572"/>
      <c r="C66" s="572"/>
      <c r="D66" s="171"/>
      <c r="E66" s="171"/>
    </row>
    <row r="67" s="172" customFormat="true" ht="20.25" hidden="false" customHeight="true" outlineLevel="0" collapsed="false">
      <c r="A67" s="572"/>
      <c r="B67" s="572"/>
      <c r="C67" s="572"/>
      <c r="D67" s="171"/>
      <c r="E67" s="171"/>
    </row>
    <row r="68" s="172" customFormat="true" ht="20.25" hidden="false" customHeight="true" outlineLevel="0" collapsed="false">
      <c r="A68" s="572"/>
      <c r="B68" s="572"/>
      <c r="C68" s="572"/>
      <c r="D68" s="171"/>
      <c r="E68" s="171"/>
    </row>
    <row r="69" s="172" customFormat="true" ht="20.25" hidden="false" customHeight="true" outlineLevel="0" collapsed="false">
      <c r="A69" s="572"/>
      <c r="B69" s="572"/>
      <c r="C69" s="572"/>
      <c r="D69" s="171"/>
      <c r="E69" s="171"/>
    </row>
    <row r="70" customFormat="false" ht="20.25" hidden="false" customHeight="true" outlineLevel="0" collapsed="false"/>
    <row r="71" customFormat="false" ht="20.25" hidden="false" customHeight="true" outlineLevel="0" collapsed="false"/>
  </sheetData>
  <mergeCells count="1">
    <mergeCell ref="E4:J5"/>
  </mergeCells>
  <printOptions headings="false" gridLines="false" gridLinesSet="true" horizontalCentered="true" verticalCentered="false"/>
  <pageMargins left="0.708333333333333" right="0.708333333333333" top="0.747916666666667" bottom="0.157638888888889"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U27"/>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A1" activeCellId="0" sqref="A1"/>
    </sheetView>
  </sheetViews>
  <sheetFormatPr defaultColWidth="7.89453125" defaultRowHeight="12.75" zeroHeight="false" outlineLevelRow="0" outlineLevelCol="0"/>
  <cols>
    <col collapsed="false" customWidth="true" hidden="false" outlineLevel="0" max="1" min="1" style="573" width="0.4"/>
    <col collapsed="false" customWidth="true" hidden="false" outlineLevel="0" max="21" min="2" style="573" width="5.2"/>
    <col collapsed="false" customWidth="false" hidden="false" outlineLevel="0" max="1024" min="22" style="573" width="7.9"/>
  </cols>
  <sheetData>
    <row r="1" customFormat="false" ht="17.25" hidden="false" customHeight="true" outlineLevel="0" collapsed="false">
      <c r="B1" s="574" t="s">
        <v>397</v>
      </c>
      <c r="C1" s="575"/>
      <c r="D1" s="575"/>
      <c r="E1" s="575"/>
      <c r="F1" s="575"/>
      <c r="G1" s="575"/>
      <c r="H1" s="575"/>
      <c r="I1" s="575"/>
      <c r="J1" s="575"/>
      <c r="K1" s="575"/>
      <c r="L1" s="575"/>
      <c r="M1" s="575"/>
      <c r="N1" s="575"/>
      <c r="O1" s="575"/>
      <c r="P1" s="575"/>
      <c r="Q1" s="575"/>
      <c r="R1" s="575"/>
      <c r="S1" s="575"/>
      <c r="T1" s="575"/>
      <c r="U1" s="575"/>
    </row>
    <row r="2" customFormat="false" ht="22.5" hidden="false" customHeight="true" outlineLevel="0" collapsed="false">
      <c r="B2" s="576" t="s">
        <v>398</v>
      </c>
      <c r="C2" s="576"/>
      <c r="D2" s="576"/>
      <c r="E2" s="576"/>
      <c r="F2" s="576"/>
      <c r="G2" s="576"/>
      <c r="H2" s="576"/>
      <c r="I2" s="576"/>
      <c r="J2" s="576"/>
      <c r="K2" s="576"/>
      <c r="L2" s="576"/>
      <c r="M2" s="576"/>
      <c r="N2" s="576"/>
      <c r="O2" s="576"/>
      <c r="P2" s="576"/>
      <c r="Q2" s="576"/>
      <c r="R2" s="576"/>
      <c r="S2" s="576"/>
      <c r="T2" s="576"/>
      <c r="U2" s="576"/>
    </row>
    <row r="3" customFormat="false" ht="15.75" hidden="false" customHeight="true" outlineLevel="0" collapsed="false">
      <c r="B3" s="577" t="s">
        <v>399</v>
      </c>
      <c r="C3" s="577"/>
      <c r="D3" s="577"/>
      <c r="E3" s="577"/>
      <c r="F3" s="577"/>
      <c r="G3" s="577"/>
      <c r="H3" s="577"/>
      <c r="I3" s="578"/>
      <c r="J3" s="578"/>
      <c r="K3" s="578"/>
      <c r="L3" s="578"/>
      <c r="M3" s="578"/>
      <c r="N3" s="578"/>
      <c r="O3" s="578"/>
      <c r="P3" s="578"/>
      <c r="Q3" s="578"/>
      <c r="R3" s="578"/>
      <c r="S3" s="578"/>
      <c r="T3" s="578"/>
      <c r="U3" s="578"/>
    </row>
    <row r="4" customFormat="false" ht="21" hidden="false" customHeight="true" outlineLevel="0" collapsed="false">
      <c r="B4" s="579" t="s">
        <v>400</v>
      </c>
      <c r="C4" s="579"/>
      <c r="D4" s="580"/>
      <c r="E4" s="580"/>
      <c r="F4" s="580"/>
      <c r="G4" s="580"/>
      <c r="H4" s="580"/>
      <c r="I4" s="580"/>
      <c r="J4" s="580"/>
      <c r="K4" s="580"/>
      <c r="L4" s="581" t="s">
        <v>401</v>
      </c>
      <c r="M4" s="581"/>
      <c r="N4" s="581"/>
      <c r="O4" s="582"/>
      <c r="P4" s="583"/>
      <c r="Q4" s="583" t="s">
        <v>8</v>
      </c>
      <c r="R4" s="583"/>
      <c r="S4" s="583" t="s">
        <v>9</v>
      </c>
      <c r="T4" s="583"/>
      <c r="U4" s="584" t="s">
        <v>20</v>
      </c>
    </row>
    <row r="5" customFormat="false" ht="27" hidden="false" customHeight="true" outlineLevel="0" collapsed="false">
      <c r="B5" s="585" t="s">
        <v>402</v>
      </c>
      <c r="C5" s="585"/>
      <c r="D5" s="586"/>
      <c r="E5" s="586"/>
      <c r="F5" s="586"/>
      <c r="G5" s="586"/>
      <c r="H5" s="586"/>
      <c r="I5" s="586"/>
      <c r="J5" s="586"/>
      <c r="K5" s="586"/>
      <c r="L5" s="581"/>
      <c r="M5" s="581"/>
      <c r="N5" s="581"/>
      <c r="O5" s="582"/>
      <c r="P5" s="583"/>
      <c r="Q5" s="583"/>
      <c r="R5" s="583"/>
      <c r="S5" s="583"/>
      <c r="T5" s="583"/>
      <c r="U5" s="584"/>
    </row>
    <row r="6" customFormat="false" ht="15.75" hidden="false" customHeight="true" outlineLevel="0" collapsed="false">
      <c r="B6" s="587" t="s">
        <v>403</v>
      </c>
      <c r="C6" s="587"/>
      <c r="D6" s="587"/>
      <c r="E6" s="587"/>
      <c r="F6" s="587"/>
      <c r="G6" s="587"/>
      <c r="H6" s="587"/>
      <c r="I6" s="587"/>
      <c r="J6" s="587"/>
      <c r="K6" s="587"/>
      <c r="L6" s="587"/>
      <c r="M6" s="587"/>
      <c r="N6" s="587"/>
      <c r="O6" s="587"/>
      <c r="P6" s="587"/>
      <c r="Q6" s="587"/>
      <c r="R6" s="587"/>
      <c r="S6" s="587"/>
      <c r="T6" s="587"/>
      <c r="U6" s="587"/>
    </row>
    <row r="7" customFormat="false" ht="15.75" hidden="false" customHeight="true" outlineLevel="0" collapsed="false">
      <c r="B7" s="588" t="s">
        <v>404</v>
      </c>
      <c r="C7" s="588"/>
      <c r="D7" s="588"/>
      <c r="E7" s="589" t="s">
        <v>48</v>
      </c>
      <c r="F7" s="589" t="s">
        <v>404</v>
      </c>
      <c r="G7" s="589"/>
      <c r="H7" s="589"/>
      <c r="I7" s="590" t="s">
        <v>405</v>
      </c>
      <c r="J7" s="590"/>
      <c r="K7" s="590"/>
      <c r="L7" s="590"/>
      <c r="M7" s="590"/>
      <c r="N7" s="590"/>
      <c r="O7" s="590"/>
      <c r="P7" s="591" t="s">
        <v>406</v>
      </c>
      <c r="Q7" s="591"/>
      <c r="R7" s="591"/>
      <c r="S7" s="591"/>
      <c r="T7" s="591"/>
      <c r="U7" s="591"/>
    </row>
    <row r="8" customFormat="false" ht="15.75" hidden="false" customHeight="true" outlineLevel="0" collapsed="false">
      <c r="B8" s="592"/>
      <c r="C8" s="592"/>
      <c r="D8" s="592"/>
      <c r="E8" s="593"/>
      <c r="F8" s="594"/>
      <c r="G8" s="594"/>
      <c r="H8" s="594"/>
      <c r="I8" s="580"/>
      <c r="J8" s="580"/>
      <c r="K8" s="580"/>
      <c r="L8" s="580"/>
      <c r="M8" s="580"/>
      <c r="N8" s="580"/>
      <c r="O8" s="580"/>
      <c r="P8" s="595"/>
      <c r="Q8" s="595"/>
      <c r="R8" s="595"/>
      <c r="S8" s="595"/>
      <c r="T8" s="595"/>
      <c r="U8" s="595"/>
    </row>
    <row r="9" customFormat="false" ht="15.75" hidden="false" customHeight="true" outlineLevel="0" collapsed="false">
      <c r="B9" s="596"/>
      <c r="C9" s="596"/>
      <c r="D9" s="596"/>
      <c r="E9" s="597"/>
      <c r="F9" s="598"/>
      <c r="G9" s="598"/>
      <c r="H9" s="598"/>
      <c r="I9" s="599"/>
      <c r="J9" s="599"/>
      <c r="K9" s="599"/>
      <c r="L9" s="599"/>
      <c r="M9" s="599"/>
      <c r="N9" s="599"/>
      <c r="O9" s="599"/>
      <c r="P9" s="600"/>
      <c r="Q9" s="600"/>
      <c r="R9" s="600"/>
      <c r="S9" s="600"/>
      <c r="T9" s="600"/>
      <c r="U9" s="600"/>
    </row>
    <row r="10" customFormat="false" ht="15.75" hidden="false" customHeight="true" outlineLevel="0" collapsed="false">
      <c r="B10" s="596"/>
      <c r="C10" s="596"/>
      <c r="D10" s="596"/>
      <c r="E10" s="597"/>
      <c r="F10" s="598"/>
      <c r="G10" s="598"/>
      <c r="H10" s="598"/>
      <c r="I10" s="599"/>
      <c r="J10" s="599"/>
      <c r="K10" s="599"/>
      <c r="L10" s="599"/>
      <c r="M10" s="599"/>
      <c r="N10" s="599"/>
      <c r="O10" s="599"/>
      <c r="P10" s="600"/>
      <c r="Q10" s="600"/>
      <c r="R10" s="600"/>
      <c r="S10" s="600"/>
      <c r="T10" s="600"/>
      <c r="U10" s="600"/>
    </row>
    <row r="11" customFormat="false" ht="15.75" hidden="false" customHeight="true" outlineLevel="0" collapsed="false">
      <c r="B11" s="596"/>
      <c r="C11" s="596"/>
      <c r="D11" s="596"/>
      <c r="E11" s="597"/>
      <c r="F11" s="598"/>
      <c r="G11" s="598"/>
      <c r="H11" s="598"/>
      <c r="I11" s="599"/>
      <c r="J11" s="599"/>
      <c r="K11" s="599"/>
      <c r="L11" s="599"/>
      <c r="M11" s="599"/>
      <c r="N11" s="599"/>
      <c r="O11" s="599"/>
      <c r="P11" s="600"/>
      <c r="Q11" s="600"/>
      <c r="R11" s="600"/>
      <c r="S11" s="600"/>
      <c r="T11" s="600"/>
      <c r="U11" s="600"/>
    </row>
    <row r="12" customFormat="false" ht="15.75" hidden="false" customHeight="true" outlineLevel="0" collapsed="false">
      <c r="B12" s="596"/>
      <c r="C12" s="596"/>
      <c r="D12" s="596"/>
      <c r="E12" s="597"/>
      <c r="F12" s="598"/>
      <c r="G12" s="598"/>
      <c r="H12" s="598"/>
      <c r="I12" s="599"/>
      <c r="J12" s="599"/>
      <c r="K12" s="599"/>
      <c r="L12" s="599"/>
      <c r="M12" s="599"/>
      <c r="N12" s="599"/>
      <c r="O12" s="599"/>
      <c r="P12" s="600"/>
      <c r="Q12" s="600"/>
      <c r="R12" s="600"/>
      <c r="S12" s="600"/>
      <c r="T12" s="600"/>
      <c r="U12" s="600"/>
    </row>
    <row r="13" customFormat="false" ht="15.75" hidden="false" customHeight="true" outlineLevel="0" collapsed="false">
      <c r="B13" s="596"/>
      <c r="C13" s="596"/>
      <c r="D13" s="596"/>
      <c r="E13" s="597"/>
      <c r="F13" s="598"/>
      <c r="G13" s="598"/>
      <c r="H13" s="598"/>
      <c r="I13" s="599"/>
      <c r="J13" s="599"/>
      <c r="K13" s="599"/>
      <c r="L13" s="599"/>
      <c r="M13" s="599"/>
      <c r="N13" s="599"/>
      <c r="O13" s="599"/>
      <c r="P13" s="600"/>
      <c r="Q13" s="600"/>
      <c r="R13" s="600"/>
      <c r="S13" s="600"/>
      <c r="T13" s="600"/>
      <c r="U13" s="600"/>
    </row>
    <row r="14" customFormat="false" ht="15.75" hidden="false" customHeight="true" outlineLevel="0" collapsed="false">
      <c r="B14" s="596"/>
      <c r="C14" s="596"/>
      <c r="D14" s="596"/>
      <c r="E14" s="597"/>
      <c r="F14" s="598"/>
      <c r="G14" s="598"/>
      <c r="H14" s="598"/>
      <c r="I14" s="599"/>
      <c r="J14" s="599"/>
      <c r="K14" s="599"/>
      <c r="L14" s="599"/>
      <c r="M14" s="599"/>
      <c r="N14" s="599"/>
      <c r="O14" s="599"/>
      <c r="P14" s="600"/>
      <c r="Q14" s="600"/>
      <c r="R14" s="600"/>
      <c r="S14" s="600"/>
      <c r="T14" s="600"/>
      <c r="U14" s="600"/>
    </row>
    <row r="15" customFormat="false" ht="15.75" hidden="false" customHeight="true" outlineLevel="0" collapsed="false">
      <c r="B15" s="596"/>
      <c r="C15" s="596"/>
      <c r="D15" s="596"/>
      <c r="E15" s="597"/>
      <c r="F15" s="598"/>
      <c r="G15" s="598"/>
      <c r="H15" s="598"/>
      <c r="I15" s="599"/>
      <c r="J15" s="599"/>
      <c r="K15" s="599"/>
      <c r="L15" s="599"/>
      <c r="M15" s="599"/>
      <c r="N15" s="599"/>
      <c r="O15" s="599"/>
      <c r="P15" s="600"/>
      <c r="Q15" s="600"/>
      <c r="R15" s="600"/>
      <c r="S15" s="600"/>
      <c r="T15" s="600"/>
      <c r="U15" s="600"/>
    </row>
    <row r="16" customFormat="false" ht="15.75" hidden="false" customHeight="true" outlineLevel="0" collapsed="false">
      <c r="B16" s="596"/>
      <c r="C16" s="596"/>
      <c r="D16" s="596"/>
      <c r="E16" s="597"/>
      <c r="F16" s="598"/>
      <c r="G16" s="598"/>
      <c r="H16" s="598"/>
      <c r="I16" s="599"/>
      <c r="J16" s="599"/>
      <c r="K16" s="599"/>
      <c r="L16" s="599"/>
      <c r="M16" s="599"/>
      <c r="N16" s="599"/>
      <c r="O16" s="599"/>
      <c r="P16" s="600"/>
      <c r="Q16" s="600"/>
      <c r="R16" s="600"/>
      <c r="S16" s="600"/>
      <c r="T16" s="600"/>
      <c r="U16" s="600"/>
    </row>
    <row r="17" customFormat="false" ht="15.75" hidden="false" customHeight="true" outlineLevel="0" collapsed="false">
      <c r="B17" s="596"/>
      <c r="C17" s="596"/>
      <c r="D17" s="596"/>
      <c r="E17" s="597"/>
      <c r="F17" s="598"/>
      <c r="G17" s="598"/>
      <c r="H17" s="598"/>
      <c r="I17" s="599"/>
      <c r="J17" s="599"/>
      <c r="K17" s="599"/>
      <c r="L17" s="599"/>
      <c r="M17" s="599"/>
      <c r="N17" s="599"/>
      <c r="O17" s="599"/>
      <c r="P17" s="600"/>
      <c r="Q17" s="600"/>
      <c r="R17" s="600"/>
      <c r="S17" s="600"/>
      <c r="T17" s="600"/>
      <c r="U17" s="600"/>
    </row>
    <row r="18" customFormat="false" ht="15.75" hidden="false" customHeight="true" outlineLevel="0" collapsed="false">
      <c r="B18" s="596"/>
      <c r="C18" s="596"/>
      <c r="D18" s="596"/>
      <c r="E18" s="597"/>
      <c r="F18" s="598"/>
      <c r="G18" s="598"/>
      <c r="H18" s="598"/>
      <c r="I18" s="599"/>
      <c r="J18" s="599"/>
      <c r="K18" s="599"/>
      <c r="L18" s="599"/>
      <c r="M18" s="599"/>
      <c r="N18" s="599"/>
      <c r="O18" s="599"/>
      <c r="P18" s="600"/>
      <c r="Q18" s="600"/>
      <c r="R18" s="600"/>
      <c r="S18" s="600"/>
      <c r="T18" s="600"/>
      <c r="U18" s="600"/>
    </row>
    <row r="19" customFormat="false" ht="15.75" hidden="false" customHeight="true" outlineLevel="0" collapsed="false">
      <c r="B19" s="596"/>
      <c r="C19" s="596"/>
      <c r="D19" s="596"/>
      <c r="E19" s="597"/>
      <c r="F19" s="598"/>
      <c r="G19" s="598"/>
      <c r="H19" s="598"/>
      <c r="I19" s="599"/>
      <c r="J19" s="599"/>
      <c r="K19" s="599"/>
      <c r="L19" s="599"/>
      <c r="M19" s="599"/>
      <c r="N19" s="599"/>
      <c r="O19" s="599"/>
      <c r="P19" s="600"/>
      <c r="Q19" s="600"/>
      <c r="R19" s="600"/>
      <c r="S19" s="600"/>
      <c r="T19" s="600"/>
      <c r="U19" s="600"/>
    </row>
    <row r="20" customFormat="false" ht="15.75" hidden="false" customHeight="true" outlineLevel="0" collapsed="false">
      <c r="B20" s="596"/>
      <c r="C20" s="596"/>
      <c r="D20" s="596"/>
      <c r="E20" s="597"/>
      <c r="F20" s="598"/>
      <c r="G20" s="598"/>
      <c r="H20" s="598"/>
      <c r="I20" s="599"/>
      <c r="J20" s="599"/>
      <c r="K20" s="599"/>
      <c r="L20" s="599"/>
      <c r="M20" s="599"/>
      <c r="N20" s="599"/>
      <c r="O20" s="599"/>
      <c r="P20" s="600"/>
      <c r="Q20" s="600"/>
      <c r="R20" s="600"/>
      <c r="S20" s="600"/>
      <c r="T20" s="600"/>
      <c r="U20" s="600"/>
    </row>
    <row r="21" customFormat="false" ht="15.75" hidden="false" customHeight="true" outlineLevel="0" collapsed="false">
      <c r="B21" s="601"/>
      <c r="C21" s="601"/>
      <c r="D21" s="601"/>
      <c r="E21" s="602"/>
      <c r="F21" s="603"/>
      <c r="G21" s="603"/>
      <c r="H21" s="603"/>
      <c r="I21" s="586"/>
      <c r="J21" s="586"/>
      <c r="K21" s="586"/>
      <c r="L21" s="586"/>
      <c r="M21" s="586"/>
      <c r="N21" s="586"/>
      <c r="O21" s="586"/>
      <c r="P21" s="604"/>
      <c r="Q21" s="604"/>
      <c r="R21" s="604"/>
      <c r="S21" s="604"/>
      <c r="T21" s="604"/>
      <c r="U21" s="604"/>
    </row>
    <row r="22" customFormat="false" ht="36" hidden="false" customHeight="true" outlineLevel="0" collapsed="false">
      <c r="B22" s="605" t="s">
        <v>407</v>
      </c>
      <c r="C22" s="605"/>
      <c r="D22" s="605"/>
      <c r="E22" s="605"/>
      <c r="F22" s="605"/>
      <c r="G22" s="605"/>
      <c r="H22" s="605"/>
      <c r="I22" s="605"/>
      <c r="J22" s="605"/>
      <c r="K22" s="605"/>
      <c r="L22" s="605"/>
      <c r="M22" s="605"/>
      <c r="N22" s="605"/>
      <c r="O22" s="605"/>
      <c r="P22" s="605"/>
      <c r="Q22" s="605"/>
      <c r="R22" s="605"/>
      <c r="S22" s="605"/>
      <c r="T22" s="605"/>
      <c r="U22" s="605"/>
    </row>
    <row r="24" customFormat="false" ht="16.5" hidden="false" customHeight="true" outlineLevel="0" collapsed="false">
      <c r="B24" s="606" t="s">
        <v>408</v>
      </c>
      <c r="C24" s="607" t="s">
        <v>409</v>
      </c>
      <c r="D24" s="607"/>
      <c r="E24" s="607"/>
      <c r="F24" s="607"/>
      <c r="G24" s="607"/>
      <c r="H24" s="607"/>
      <c r="I24" s="607"/>
      <c r="J24" s="607"/>
      <c r="K24" s="607"/>
      <c r="L24" s="607"/>
      <c r="M24" s="607"/>
      <c r="N24" s="607"/>
      <c r="O24" s="607"/>
      <c r="P24" s="607"/>
      <c r="Q24" s="607"/>
      <c r="R24" s="607"/>
      <c r="S24" s="607"/>
      <c r="T24" s="607"/>
      <c r="U24" s="607"/>
    </row>
    <row r="25" customFormat="false" ht="16.5" hidden="false" customHeight="true" outlineLevel="0" collapsed="false">
      <c r="B25" s="606"/>
      <c r="C25" s="607"/>
      <c r="D25" s="607"/>
      <c r="E25" s="607"/>
      <c r="F25" s="607"/>
      <c r="G25" s="607"/>
      <c r="H25" s="607"/>
      <c r="I25" s="607"/>
      <c r="J25" s="607"/>
      <c r="K25" s="607"/>
      <c r="L25" s="607"/>
      <c r="M25" s="607"/>
      <c r="N25" s="607"/>
      <c r="O25" s="607"/>
      <c r="P25" s="607"/>
      <c r="Q25" s="607"/>
      <c r="R25" s="607"/>
      <c r="S25" s="607"/>
      <c r="T25" s="607"/>
      <c r="U25" s="607"/>
    </row>
    <row r="26" customFormat="false" ht="16.5" hidden="false" customHeight="true" outlineLevel="0" collapsed="false">
      <c r="B26" s="606"/>
      <c r="C26" s="607"/>
      <c r="D26" s="607"/>
      <c r="E26" s="607"/>
      <c r="F26" s="607"/>
      <c r="G26" s="607"/>
      <c r="H26" s="607"/>
      <c r="I26" s="607"/>
      <c r="J26" s="607"/>
      <c r="K26" s="607"/>
      <c r="L26" s="607"/>
      <c r="M26" s="607"/>
      <c r="N26" s="607"/>
      <c r="O26" s="607"/>
      <c r="P26" s="607"/>
      <c r="Q26" s="607"/>
      <c r="R26" s="607"/>
      <c r="S26" s="607"/>
      <c r="T26" s="607"/>
      <c r="U26" s="607"/>
    </row>
    <row r="27" customFormat="false" ht="12.75" hidden="false" customHeight="false" outlineLevel="0" collapsed="false">
      <c r="B27" s="606"/>
      <c r="C27" s="607"/>
      <c r="D27" s="607"/>
      <c r="E27" s="607"/>
      <c r="F27" s="607"/>
      <c r="G27" s="607"/>
      <c r="H27" s="607"/>
      <c r="I27" s="607"/>
      <c r="J27" s="607"/>
      <c r="K27" s="607"/>
      <c r="L27" s="607"/>
      <c r="M27" s="607"/>
      <c r="N27" s="607"/>
      <c r="O27" s="607"/>
      <c r="P27" s="607"/>
      <c r="Q27" s="607"/>
      <c r="R27" s="607"/>
      <c r="S27" s="607"/>
      <c r="T27" s="607"/>
      <c r="U27" s="607"/>
    </row>
  </sheetData>
  <mergeCells count="79">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6:U6"/>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19:D19"/>
    <mergeCell ref="F19:H19"/>
    <mergeCell ref="I19:O19"/>
    <mergeCell ref="P19:U19"/>
    <mergeCell ref="B20:D20"/>
    <mergeCell ref="F20:H20"/>
    <mergeCell ref="I20:O20"/>
    <mergeCell ref="P20:U20"/>
    <mergeCell ref="B21:D21"/>
    <mergeCell ref="F21:H21"/>
    <mergeCell ref="I21:O21"/>
    <mergeCell ref="P21:U21"/>
    <mergeCell ref="B22:U22"/>
    <mergeCell ref="B24:B27"/>
    <mergeCell ref="C24:U27"/>
  </mergeCells>
  <printOptions headings="false" gridLines="false" gridLinesSet="true" horizontalCentered="tru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M19"/>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1015625" defaultRowHeight="12.75" zeroHeight="false" outlineLevelRow="0" outlineLevelCol="0"/>
  <cols>
    <col collapsed="false" customWidth="false" hidden="false" outlineLevel="0" max="2" min="1" style="608" width="8.11"/>
    <col collapsed="false" customWidth="true" hidden="false" outlineLevel="0" max="3" min="3" style="608" width="11.7"/>
    <col collapsed="false" customWidth="true" hidden="false" outlineLevel="0" max="4" min="4" style="608" width="14.09"/>
    <col collapsed="false" customWidth="true" hidden="false" outlineLevel="0" max="8" min="5" style="608" width="9.6"/>
    <col collapsed="false" customWidth="false" hidden="false" outlineLevel="0" max="9" min="9" style="608" width="8.11"/>
    <col collapsed="false" customWidth="true" hidden="false" outlineLevel="0" max="12" min="10" style="608" width="5.09"/>
    <col collapsed="false" customWidth="false" hidden="false" outlineLevel="0" max="1024" min="13" style="608" width="8.11"/>
  </cols>
  <sheetData>
    <row r="1" customFormat="false" ht="12.75" hidden="false" customHeight="false" outlineLevel="0" collapsed="false">
      <c r="B1" s="608" t="s">
        <v>410</v>
      </c>
    </row>
    <row r="2" customFormat="false" ht="18" hidden="false" customHeight="true" outlineLevel="0" collapsed="false">
      <c r="B2" s="608" t="s">
        <v>411</v>
      </c>
    </row>
    <row r="3" customFormat="false" ht="25.5" hidden="false" customHeight="true" outlineLevel="0" collapsed="false">
      <c r="B3" s="609" t="s">
        <v>412</v>
      </c>
      <c r="C3" s="609"/>
      <c r="D3" s="609"/>
      <c r="E3" s="610"/>
      <c r="F3" s="610"/>
      <c r="G3" s="610"/>
      <c r="H3" s="610"/>
    </row>
    <row r="4" customFormat="false" ht="13.5" hidden="false" customHeight="false" outlineLevel="0" collapsed="false"/>
    <row r="5" customFormat="false" ht="28.5" hidden="false" customHeight="true" outlineLevel="0" collapsed="false">
      <c r="B5" s="611"/>
      <c r="C5" s="612"/>
      <c r="D5" s="612"/>
      <c r="E5" s="612"/>
      <c r="F5" s="612"/>
      <c r="G5" s="612"/>
      <c r="H5" s="612"/>
      <c r="I5" s="612"/>
      <c r="J5" s="612"/>
      <c r="K5" s="612"/>
      <c r="L5" s="612"/>
      <c r="M5" s="613"/>
    </row>
    <row r="6" customFormat="false" ht="22.5" hidden="false" customHeight="true" outlineLevel="0" collapsed="false">
      <c r="B6" s="614"/>
      <c r="C6" s="615"/>
      <c r="D6" s="616"/>
      <c r="E6" s="615"/>
      <c r="F6" s="617"/>
      <c r="G6" s="618"/>
      <c r="H6" s="618"/>
      <c r="I6" s="610" t="s">
        <v>413</v>
      </c>
      <c r="J6" s="610"/>
      <c r="K6" s="610"/>
      <c r="L6" s="610"/>
      <c r="M6" s="619"/>
    </row>
    <row r="7" customFormat="false" ht="22.5" hidden="false" customHeight="true" outlineLevel="0" collapsed="false">
      <c r="B7" s="614"/>
      <c r="C7" s="620"/>
      <c r="D7" s="621" t="s">
        <v>414</v>
      </c>
      <c r="E7" s="620" t="s">
        <v>415</v>
      </c>
      <c r="F7" s="608" t="s">
        <v>416</v>
      </c>
      <c r="G7" s="622" t="s">
        <v>417</v>
      </c>
      <c r="H7" s="622"/>
      <c r="L7" s="623"/>
      <c r="M7" s="619"/>
    </row>
    <row r="8" customFormat="false" ht="22.5" hidden="false" customHeight="true" outlineLevel="0" collapsed="false">
      <c r="B8" s="614"/>
      <c r="C8" s="620"/>
      <c r="D8" s="621" t="s">
        <v>418</v>
      </c>
      <c r="E8" s="620" t="s">
        <v>419</v>
      </c>
      <c r="F8" s="608" t="s">
        <v>419</v>
      </c>
      <c r="G8" s="622" t="s">
        <v>420</v>
      </c>
      <c r="H8" s="622"/>
      <c r="L8" s="624"/>
      <c r="M8" s="619"/>
    </row>
    <row r="9" customFormat="false" ht="22.5" hidden="false" customHeight="true" outlineLevel="0" collapsed="false">
      <c r="B9" s="614"/>
      <c r="C9" s="620"/>
      <c r="D9" s="625"/>
      <c r="E9" s="626"/>
      <c r="F9" s="627"/>
      <c r="G9" s="628"/>
      <c r="H9" s="628"/>
      <c r="K9" s="608" t="s">
        <v>421</v>
      </c>
      <c r="M9" s="619"/>
    </row>
    <row r="10" customFormat="false" ht="22.5" hidden="false" customHeight="true" outlineLevel="0" collapsed="false">
      <c r="B10" s="614"/>
      <c r="C10" s="621"/>
      <c r="D10" s="624"/>
      <c r="L10" s="624"/>
      <c r="M10" s="619"/>
    </row>
    <row r="11" customFormat="false" ht="22.5" hidden="false" customHeight="true" outlineLevel="0" collapsed="false">
      <c r="B11" s="614"/>
      <c r="C11" s="621" t="s">
        <v>422</v>
      </c>
      <c r="D11" s="624"/>
      <c r="L11" s="629"/>
      <c r="M11" s="619"/>
    </row>
    <row r="12" customFormat="false" ht="22.5" hidden="false" customHeight="true" outlineLevel="0" collapsed="false">
      <c r="B12" s="614"/>
      <c r="C12" s="621" t="s">
        <v>423</v>
      </c>
      <c r="D12" s="624"/>
      <c r="E12" s="616"/>
      <c r="F12" s="617"/>
      <c r="G12" s="623"/>
      <c r="H12" s="615"/>
      <c r="J12" s="618"/>
      <c r="K12" s="618"/>
      <c r="L12" s="618"/>
      <c r="M12" s="619"/>
    </row>
    <row r="13" customFormat="false" ht="22.5" hidden="false" customHeight="true" outlineLevel="0" collapsed="false">
      <c r="B13" s="614"/>
      <c r="C13" s="621"/>
      <c r="D13" s="624"/>
      <c r="E13" s="621"/>
      <c r="F13" s="608" t="s">
        <v>424</v>
      </c>
      <c r="G13" s="624"/>
      <c r="H13" s="620" t="s">
        <v>425</v>
      </c>
      <c r="J13" s="630" t="s">
        <v>426</v>
      </c>
      <c r="K13" s="630"/>
      <c r="L13" s="630"/>
      <c r="M13" s="619"/>
    </row>
    <row r="14" customFormat="false" ht="22.5" hidden="false" customHeight="true" outlineLevel="0" collapsed="false">
      <c r="B14" s="614"/>
      <c r="C14" s="621"/>
      <c r="D14" s="624"/>
      <c r="E14" s="621"/>
      <c r="G14" s="624"/>
      <c r="H14" s="620" t="s">
        <v>419</v>
      </c>
      <c r="J14" s="630"/>
      <c r="K14" s="630"/>
      <c r="L14" s="630"/>
      <c r="M14" s="619"/>
    </row>
    <row r="15" customFormat="false" ht="22.5" hidden="false" customHeight="true" outlineLevel="0" collapsed="false">
      <c r="B15" s="614"/>
      <c r="C15" s="625"/>
      <c r="D15" s="629"/>
      <c r="E15" s="625"/>
      <c r="F15" s="627"/>
      <c r="G15" s="629"/>
      <c r="H15" s="626"/>
      <c r="I15" s="626"/>
      <c r="J15" s="628"/>
      <c r="K15" s="628"/>
      <c r="L15" s="628"/>
      <c r="M15" s="619"/>
    </row>
    <row r="16" customFormat="false" ht="71.25" hidden="false" customHeight="true" outlineLevel="0" collapsed="false">
      <c r="B16" s="631"/>
      <c r="C16" s="632"/>
      <c r="D16" s="632"/>
      <c r="E16" s="632"/>
      <c r="F16" s="632"/>
      <c r="G16" s="632"/>
      <c r="H16" s="632"/>
      <c r="I16" s="632"/>
      <c r="J16" s="632"/>
      <c r="K16" s="632"/>
      <c r="L16" s="632"/>
      <c r="M16" s="633"/>
    </row>
    <row r="17" customFormat="false" ht="22.5" hidden="false" customHeight="true" outlineLevel="0" collapsed="false">
      <c r="B17" s="634" t="s">
        <v>427</v>
      </c>
      <c r="C17" s="608" t="s">
        <v>428</v>
      </c>
    </row>
    <row r="18" customFormat="false" ht="22.5" hidden="false" customHeight="true" outlineLevel="0" collapsed="false">
      <c r="B18" s="608" t="n">
        <v>2</v>
      </c>
      <c r="C18" s="608" t="s">
        <v>429</v>
      </c>
    </row>
    <row r="19" customFormat="false" ht="22.5" hidden="false" customHeight="true" outlineLevel="0" collapsed="false">
      <c r="B19" s="608" t="n">
        <v>3</v>
      </c>
      <c r="C19" s="608" t="s">
        <v>430</v>
      </c>
    </row>
  </sheetData>
  <mergeCells count="11">
    <mergeCell ref="B3:D3"/>
    <mergeCell ref="E3:H3"/>
    <mergeCell ref="G6:H6"/>
    <mergeCell ref="I6:L6"/>
    <mergeCell ref="G7:H7"/>
    <mergeCell ref="G8:H8"/>
    <mergeCell ref="G9:H9"/>
    <mergeCell ref="J12:L12"/>
    <mergeCell ref="J13:L13"/>
    <mergeCell ref="J14:L14"/>
    <mergeCell ref="J15:L15"/>
  </mergeCells>
  <printOptions headings="false" gridLines="false" gridLinesSet="true" horizontalCentered="false" verticalCentered="true"/>
  <pageMargins left="0.708333333333333" right="0.708333333333333"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T24"/>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7.89453125" defaultRowHeight="12" zeroHeight="false" outlineLevelRow="0" outlineLevelCol="0"/>
  <cols>
    <col collapsed="false" customWidth="true" hidden="false" outlineLevel="0" max="20" min="1" style="635" width="5.2"/>
    <col collapsed="false" customWidth="false" hidden="false" outlineLevel="0" max="1024" min="21" style="635" width="7.9"/>
  </cols>
  <sheetData>
    <row r="1" customFormat="false" ht="17.25" hidden="false" customHeight="true" outlineLevel="0" collapsed="false">
      <c r="A1" s="636" t="s">
        <v>431</v>
      </c>
      <c r="B1" s="636"/>
      <c r="C1" s="636"/>
      <c r="D1" s="636"/>
      <c r="E1" s="636"/>
      <c r="F1" s="636"/>
      <c r="G1" s="636"/>
      <c r="H1" s="636"/>
      <c r="I1" s="636"/>
      <c r="J1" s="636"/>
      <c r="K1" s="636"/>
      <c r="L1" s="636"/>
      <c r="M1" s="636"/>
      <c r="N1" s="636"/>
      <c r="O1" s="636"/>
      <c r="P1" s="636"/>
      <c r="Q1" s="636"/>
      <c r="R1" s="636"/>
      <c r="S1" s="636"/>
      <c r="T1" s="636"/>
    </row>
    <row r="2" customFormat="false" ht="18.75" hidden="false" customHeight="true" outlineLevel="0" collapsed="false">
      <c r="A2" s="637" t="s">
        <v>432</v>
      </c>
      <c r="B2" s="637"/>
      <c r="C2" s="637"/>
      <c r="D2" s="637"/>
      <c r="E2" s="637"/>
      <c r="F2" s="637"/>
      <c r="G2" s="637"/>
      <c r="H2" s="637"/>
      <c r="I2" s="637"/>
      <c r="J2" s="637"/>
      <c r="K2" s="637"/>
      <c r="L2" s="637"/>
      <c r="M2" s="637"/>
      <c r="N2" s="637"/>
      <c r="O2" s="637"/>
      <c r="P2" s="637"/>
      <c r="Q2" s="637"/>
      <c r="R2" s="637"/>
      <c r="S2" s="637"/>
      <c r="T2" s="637"/>
    </row>
    <row r="3" customFormat="false" ht="16.5" hidden="false" customHeight="true" outlineLevel="0" collapsed="false">
      <c r="A3" s="638"/>
      <c r="B3" s="638"/>
      <c r="C3" s="638"/>
      <c r="D3" s="638"/>
      <c r="E3" s="638"/>
      <c r="F3" s="638"/>
      <c r="G3" s="638"/>
      <c r="H3" s="638"/>
      <c r="I3" s="638"/>
      <c r="J3" s="639" t="s">
        <v>433</v>
      </c>
      <c r="K3" s="640"/>
      <c r="L3" s="640"/>
      <c r="M3" s="640"/>
      <c r="N3" s="640"/>
      <c r="O3" s="640"/>
      <c r="P3" s="640"/>
      <c r="Q3" s="640"/>
      <c r="R3" s="640"/>
      <c r="S3" s="640"/>
      <c r="T3" s="638" t="s">
        <v>4</v>
      </c>
    </row>
    <row r="4" customFormat="false" ht="16.5" hidden="false" customHeight="true" outlineLevel="0" collapsed="false">
      <c r="A4" s="638"/>
      <c r="B4" s="638"/>
      <c r="C4" s="638"/>
      <c r="D4" s="638"/>
      <c r="E4" s="638"/>
      <c r="F4" s="638"/>
      <c r="G4" s="638"/>
      <c r="H4" s="638"/>
      <c r="I4" s="638"/>
      <c r="J4" s="639" t="s">
        <v>434</v>
      </c>
      <c r="K4" s="640"/>
      <c r="L4" s="640"/>
      <c r="M4" s="640"/>
      <c r="N4" s="640"/>
      <c r="O4" s="640"/>
      <c r="P4" s="640"/>
      <c r="Q4" s="640"/>
      <c r="R4" s="640"/>
      <c r="S4" s="640"/>
      <c r="T4" s="638" t="s">
        <v>4</v>
      </c>
    </row>
    <row r="5" customFormat="false" ht="16.5" hidden="false" customHeight="true" outlineLevel="0" collapsed="false">
      <c r="A5" s="638"/>
      <c r="B5" s="638"/>
      <c r="C5" s="638"/>
      <c r="D5" s="638"/>
      <c r="E5" s="638"/>
      <c r="F5" s="638"/>
      <c r="G5" s="638"/>
      <c r="H5" s="638"/>
      <c r="I5" s="638"/>
      <c r="J5" s="638"/>
      <c r="K5" s="638"/>
      <c r="L5" s="638"/>
      <c r="M5" s="638"/>
      <c r="N5" s="638"/>
      <c r="O5" s="638"/>
      <c r="P5" s="638"/>
      <c r="Q5" s="638"/>
      <c r="R5" s="638"/>
      <c r="S5" s="638"/>
      <c r="T5" s="638"/>
    </row>
    <row r="6" customFormat="false" ht="33.75" hidden="false" customHeight="true" outlineLevel="0" collapsed="false">
      <c r="A6" s="641" t="s">
        <v>435</v>
      </c>
      <c r="B6" s="641"/>
      <c r="C6" s="642" t="s">
        <v>436</v>
      </c>
      <c r="D6" s="642"/>
      <c r="E6" s="642"/>
      <c r="F6" s="642"/>
      <c r="G6" s="642"/>
      <c r="H6" s="642"/>
      <c r="I6" s="643" t="s">
        <v>437</v>
      </c>
      <c r="J6" s="643"/>
      <c r="K6" s="643"/>
      <c r="L6" s="643"/>
      <c r="M6" s="643"/>
      <c r="N6" s="643"/>
      <c r="O6" s="643"/>
      <c r="P6" s="643"/>
      <c r="Q6" s="643"/>
      <c r="R6" s="643"/>
      <c r="S6" s="643"/>
      <c r="T6" s="643"/>
    </row>
    <row r="7" s="638" customFormat="true" ht="24.75" hidden="false" customHeight="true" outlineLevel="0" collapsed="false">
      <c r="A7" s="644"/>
      <c r="B7" s="644"/>
      <c r="C7" s="645" t="s">
        <v>438</v>
      </c>
      <c r="D7" s="645"/>
      <c r="E7" s="645"/>
      <c r="F7" s="645"/>
      <c r="G7" s="645"/>
      <c r="H7" s="645"/>
      <c r="I7" s="646"/>
      <c r="J7" s="646"/>
      <c r="K7" s="646"/>
      <c r="L7" s="646"/>
      <c r="M7" s="646"/>
      <c r="N7" s="646"/>
      <c r="O7" s="646"/>
      <c r="P7" s="646"/>
      <c r="Q7" s="646"/>
      <c r="R7" s="646"/>
      <c r="S7" s="646"/>
      <c r="T7" s="646"/>
    </row>
    <row r="8" s="638" customFormat="true" ht="24.75" hidden="false" customHeight="true" outlineLevel="0" collapsed="false">
      <c r="A8" s="644"/>
      <c r="B8" s="644"/>
      <c r="C8" s="645"/>
      <c r="D8" s="645"/>
      <c r="E8" s="645"/>
      <c r="F8" s="645"/>
      <c r="G8" s="645"/>
      <c r="H8" s="645"/>
      <c r="I8" s="646"/>
      <c r="J8" s="646"/>
      <c r="K8" s="646"/>
      <c r="L8" s="646"/>
      <c r="M8" s="646"/>
      <c r="N8" s="646"/>
      <c r="O8" s="646"/>
      <c r="P8" s="646"/>
      <c r="Q8" s="646"/>
      <c r="R8" s="646"/>
      <c r="S8" s="646"/>
      <c r="T8" s="646"/>
    </row>
    <row r="9" s="638" customFormat="true" ht="24.75" hidden="false" customHeight="true" outlineLevel="0" collapsed="false">
      <c r="A9" s="644"/>
      <c r="B9" s="644"/>
      <c r="C9" s="645"/>
      <c r="D9" s="645"/>
      <c r="E9" s="645"/>
      <c r="F9" s="645"/>
      <c r="G9" s="645"/>
      <c r="H9" s="645"/>
      <c r="I9" s="646"/>
      <c r="J9" s="646"/>
      <c r="K9" s="646"/>
      <c r="L9" s="646"/>
      <c r="M9" s="646"/>
      <c r="N9" s="646"/>
      <c r="O9" s="646"/>
      <c r="P9" s="646"/>
      <c r="Q9" s="646"/>
      <c r="R9" s="646"/>
      <c r="S9" s="646"/>
      <c r="T9" s="646"/>
    </row>
    <row r="10" s="638" customFormat="true" ht="24.75" hidden="false" customHeight="true" outlineLevel="0" collapsed="false">
      <c r="A10" s="644"/>
      <c r="B10" s="644"/>
      <c r="C10" s="645"/>
      <c r="D10" s="645"/>
      <c r="E10" s="645"/>
      <c r="F10" s="645"/>
      <c r="G10" s="645"/>
      <c r="H10" s="645"/>
      <c r="I10" s="646"/>
      <c r="J10" s="646"/>
      <c r="K10" s="646"/>
      <c r="L10" s="646"/>
      <c r="M10" s="646"/>
      <c r="N10" s="646"/>
      <c r="O10" s="646"/>
      <c r="P10" s="646"/>
      <c r="Q10" s="646"/>
      <c r="R10" s="646"/>
      <c r="S10" s="646"/>
      <c r="T10" s="646"/>
    </row>
    <row r="11" s="638" customFormat="true" ht="24.75" hidden="false" customHeight="true" outlineLevel="0" collapsed="false">
      <c r="A11" s="644"/>
      <c r="B11" s="644"/>
      <c r="C11" s="645"/>
      <c r="D11" s="645"/>
      <c r="E11" s="645"/>
      <c r="F11" s="645"/>
      <c r="G11" s="645"/>
      <c r="H11" s="645"/>
      <c r="I11" s="646"/>
      <c r="J11" s="646"/>
      <c r="K11" s="646"/>
      <c r="L11" s="646"/>
      <c r="M11" s="646"/>
      <c r="N11" s="646"/>
      <c r="O11" s="646"/>
      <c r="P11" s="646"/>
      <c r="Q11" s="646"/>
      <c r="R11" s="646"/>
      <c r="S11" s="646"/>
      <c r="T11" s="646"/>
    </row>
    <row r="12" s="638" customFormat="true" ht="24.75" hidden="false" customHeight="true" outlineLevel="0" collapsed="false">
      <c r="A12" s="644"/>
      <c r="B12" s="644"/>
      <c r="C12" s="645"/>
      <c r="D12" s="645"/>
      <c r="E12" s="645"/>
      <c r="F12" s="645"/>
      <c r="G12" s="645"/>
      <c r="H12" s="645"/>
      <c r="I12" s="646"/>
      <c r="J12" s="646"/>
      <c r="K12" s="646"/>
      <c r="L12" s="646"/>
      <c r="M12" s="646"/>
      <c r="N12" s="646"/>
      <c r="O12" s="646"/>
      <c r="P12" s="646"/>
      <c r="Q12" s="646"/>
      <c r="R12" s="646"/>
      <c r="S12" s="646"/>
      <c r="T12" s="646"/>
    </row>
    <row r="13" s="638" customFormat="true" ht="24.75" hidden="false" customHeight="true" outlineLevel="0" collapsed="false">
      <c r="A13" s="644"/>
      <c r="B13" s="644"/>
      <c r="C13" s="645"/>
      <c r="D13" s="645"/>
      <c r="E13" s="645"/>
      <c r="F13" s="645"/>
      <c r="G13" s="645"/>
      <c r="H13" s="645"/>
      <c r="I13" s="646"/>
      <c r="J13" s="646"/>
      <c r="K13" s="646"/>
      <c r="L13" s="646"/>
      <c r="M13" s="646"/>
      <c r="N13" s="646"/>
      <c r="O13" s="646"/>
      <c r="P13" s="646"/>
      <c r="Q13" s="646"/>
      <c r="R13" s="646"/>
      <c r="S13" s="646"/>
      <c r="T13" s="646"/>
    </row>
    <row r="14" s="638" customFormat="true" ht="24.75" hidden="false" customHeight="true" outlineLevel="0" collapsed="false">
      <c r="A14" s="644"/>
      <c r="B14" s="644"/>
      <c r="C14" s="645"/>
      <c r="D14" s="645"/>
      <c r="E14" s="645"/>
      <c r="F14" s="645"/>
      <c r="G14" s="645"/>
      <c r="H14" s="645"/>
      <c r="I14" s="646"/>
      <c r="J14" s="646"/>
      <c r="K14" s="646"/>
      <c r="L14" s="646"/>
      <c r="M14" s="646"/>
      <c r="N14" s="646"/>
      <c r="O14" s="646"/>
      <c r="P14" s="646"/>
      <c r="Q14" s="646"/>
      <c r="R14" s="646"/>
      <c r="S14" s="646"/>
      <c r="T14" s="646"/>
    </row>
    <row r="15" s="638" customFormat="true" ht="24.75" hidden="false" customHeight="true" outlineLevel="0" collapsed="false">
      <c r="A15" s="644"/>
      <c r="B15" s="644"/>
      <c r="C15" s="645"/>
      <c r="D15" s="645"/>
      <c r="E15" s="645"/>
      <c r="F15" s="645"/>
      <c r="G15" s="645"/>
      <c r="H15" s="645"/>
      <c r="I15" s="646"/>
      <c r="J15" s="646"/>
      <c r="K15" s="646"/>
      <c r="L15" s="646"/>
      <c r="M15" s="646"/>
      <c r="N15" s="646"/>
      <c r="O15" s="646"/>
      <c r="P15" s="646"/>
      <c r="Q15" s="646"/>
      <c r="R15" s="646"/>
      <c r="S15" s="646"/>
      <c r="T15" s="646"/>
    </row>
    <row r="16" s="638" customFormat="true" ht="24.75" hidden="false" customHeight="true" outlineLevel="0" collapsed="false">
      <c r="A16" s="644"/>
      <c r="B16" s="644"/>
      <c r="C16" s="645"/>
      <c r="D16" s="645"/>
      <c r="E16" s="645"/>
      <c r="F16" s="645"/>
      <c r="G16" s="645"/>
      <c r="H16" s="645"/>
      <c r="I16" s="646"/>
      <c r="J16" s="646"/>
      <c r="K16" s="646"/>
      <c r="L16" s="646"/>
      <c r="M16" s="646"/>
      <c r="N16" s="646"/>
      <c r="O16" s="646"/>
      <c r="P16" s="646"/>
      <c r="Q16" s="646"/>
      <c r="R16" s="646"/>
      <c r="S16" s="646"/>
      <c r="T16" s="646"/>
    </row>
    <row r="17" s="638" customFormat="true" ht="24.75" hidden="false" customHeight="true" outlineLevel="0" collapsed="false">
      <c r="A17" s="644"/>
      <c r="B17" s="644"/>
      <c r="C17" s="645"/>
      <c r="D17" s="645"/>
      <c r="E17" s="645"/>
      <c r="F17" s="645"/>
      <c r="G17" s="645"/>
      <c r="H17" s="645"/>
      <c r="I17" s="646"/>
      <c r="J17" s="646"/>
      <c r="K17" s="646"/>
      <c r="L17" s="646"/>
      <c r="M17" s="646"/>
      <c r="N17" s="646"/>
      <c r="O17" s="646"/>
      <c r="P17" s="646"/>
      <c r="Q17" s="646"/>
      <c r="R17" s="646"/>
      <c r="S17" s="646"/>
      <c r="T17" s="646"/>
    </row>
    <row r="18" s="638" customFormat="true" ht="24.75" hidden="false" customHeight="true" outlineLevel="0" collapsed="false">
      <c r="A18" s="647"/>
      <c r="B18" s="647"/>
      <c r="C18" s="648"/>
      <c r="D18" s="648"/>
      <c r="E18" s="648"/>
      <c r="F18" s="648"/>
      <c r="G18" s="648"/>
      <c r="H18" s="648"/>
      <c r="I18" s="649"/>
      <c r="J18" s="649"/>
      <c r="K18" s="649"/>
      <c r="L18" s="649"/>
      <c r="M18" s="649"/>
      <c r="N18" s="649"/>
      <c r="O18" s="649"/>
      <c r="P18" s="649"/>
      <c r="Q18" s="649"/>
      <c r="R18" s="649"/>
      <c r="S18" s="649"/>
      <c r="T18" s="649"/>
    </row>
    <row r="19" customFormat="false" ht="16.5" hidden="false" customHeight="true" outlineLevel="0" collapsed="false">
      <c r="A19" s="638"/>
      <c r="B19" s="638"/>
      <c r="C19" s="638"/>
      <c r="D19" s="638"/>
      <c r="E19" s="638"/>
      <c r="F19" s="638"/>
      <c r="G19" s="638"/>
      <c r="H19" s="638"/>
      <c r="I19" s="638"/>
      <c r="J19" s="638"/>
      <c r="K19" s="638"/>
      <c r="L19" s="638"/>
      <c r="M19" s="638"/>
      <c r="N19" s="638"/>
      <c r="O19" s="638"/>
      <c r="P19" s="638"/>
      <c r="Q19" s="638"/>
      <c r="R19" s="638"/>
      <c r="S19" s="638"/>
      <c r="T19" s="638"/>
    </row>
    <row r="21" customFormat="false" ht="12.75" hidden="false" customHeight="true" outlineLevel="0" collapsed="false">
      <c r="A21" s="650" t="s">
        <v>408</v>
      </c>
      <c r="B21" s="650"/>
      <c r="C21" s="651" t="s">
        <v>439</v>
      </c>
      <c r="D21" s="651"/>
      <c r="E21" s="651"/>
      <c r="F21" s="651"/>
      <c r="G21" s="651"/>
      <c r="H21" s="651"/>
      <c r="I21" s="651"/>
      <c r="J21" s="651"/>
      <c r="K21" s="651"/>
      <c r="L21" s="651"/>
      <c r="M21" s="651"/>
      <c r="N21" s="651"/>
      <c r="O21" s="651"/>
      <c r="P21" s="651"/>
      <c r="Q21" s="651"/>
      <c r="R21" s="651"/>
      <c r="S21" s="651"/>
      <c r="T21" s="651"/>
    </row>
    <row r="22" customFormat="false" ht="12" hidden="false" customHeight="false" outlineLevel="0" collapsed="false">
      <c r="C22" s="651"/>
      <c r="D22" s="651"/>
      <c r="E22" s="651"/>
      <c r="F22" s="651"/>
      <c r="G22" s="651"/>
      <c r="H22" s="651"/>
      <c r="I22" s="651"/>
      <c r="J22" s="651"/>
      <c r="K22" s="651"/>
      <c r="L22" s="651"/>
      <c r="M22" s="651"/>
      <c r="N22" s="651"/>
      <c r="O22" s="651"/>
      <c r="P22" s="651"/>
      <c r="Q22" s="651"/>
      <c r="R22" s="651"/>
      <c r="S22" s="651"/>
      <c r="T22" s="651"/>
    </row>
    <row r="23" customFormat="false" ht="12" hidden="false" customHeight="false" outlineLevel="0" collapsed="false">
      <c r="C23" s="651"/>
      <c r="D23" s="651"/>
      <c r="E23" s="651"/>
      <c r="F23" s="651"/>
      <c r="G23" s="651"/>
      <c r="H23" s="651"/>
      <c r="I23" s="651"/>
      <c r="J23" s="651"/>
      <c r="K23" s="651"/>
      <c r="L23" s="651"/>
      <c r="M23" s="651"/>
      <c r="N23" s="651"/>
      <c r="O23" s="651"/>
      <c r="P23" s="651"/>
      <c r="Q23" s="651"/>
      <c r="R23" s="651"/>
      <c r="S23" s="651"/>
      <c r="T23" s="651"/>
    </row>
    <row r="24" customFormat="false" ht="47.25" hidden="false" customHeight="true" outlineLevel="0" collapsed="false">
      <c r="C24" s="651"/>
      <c r="D24" s="651"/>
      <c r="E24" s="651"/>
      <c r="F24" s="651"/>
      <c r="G24" s="651"/>
      <c r="H24" s="651"/>
      <c r="I24" s="651"/>
      <c r="J24" s="651"/>
      <c r="K24" s="651"/>
      <c r="L24" s="651"/>
      <c r="M24" s="651"/>
      <c r="N24" s="651"/>
      <c r="O24" s="651"/>
      <c r="P24" s="651"/>
      <c r="Q24" s="651"/>
      <c r="R24" s="651"/>
      <c r="S24" s="651"/>
      <c r="T24" s="651"/>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21:B21"/>
    <mergeCell ref="C21:T24"/>
  </mergeCells>
  <printOptions headings="false" gridLines="false" gridLinesSet="true" horizontalCentered="tru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C16"/>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A1" activeCellId="0" sqref="A1"/>
    </sheetView>
  </sheetViews>
  <sheetFormatPr defaultColWidth="7.89453125" defaultRowHeight="12" zeroHeight="false" outlineLevelRow="0" outlineLevelCol="0"/>
  <cols>
    <col collapsed="false" customWidth="true" hidden="false" outlineLevel="0" max="1" min="1" style="635" width="0.71"/>
    <col collapsed="false" customWidth="true" hidden="false" outlineLevel="0" max="2" min="2" style="635" width="27.71"/>
    <col collapsed="false" customWidth="true" hidden="false" outlineLevel="0" max="3" min="3" style="635" width="63.71"/>
    <col collapsed="false" customWidth="true" hidden="false" outlineLevel="0" max="4" min="4" style="635" width="0.71"/>
    <col collapsed="false" customWidth="false" hidden="false" outlineLevel="0" max="1024" min="5" style="635" width="7.9"/>
  </cols>
  <sheetData>
    <row r="1" customFormat="false" ht="16.5" hidden="false" customHeight="true" outlineLevel="0" collapsed="false">
      <c r="B1" s="652" t="s">
        <v>440</v>
      </c>
    </row>
    <row r="2" customFormat="false" ht="32.25" hidden="false" customHeight="true" outlineLevel="0" collapsed="false">
      <c r="B2" s="653" t="s">
        <v>441</v>
      </c>
      <c r="C2" s="653"/>
    </row>
    <row r="3" s="573" customFormat="true" ht="24.75" hidden="false" customHeight="true" outlineLevel="0" collapsed="false">
      <c r="B3" s="654" t="s">
        <v>442</v>
      </c>
      <c r="C3" s="655"/>
    </row>
    <row r="4" s="573" customFormat="true" ht="22.5" hidden="false" customHeight="true" outlineLevel="0" collapsed="false">
      <c r="B4" s="656" t="s">
        <v>443</v>
      </c>
      <c r="C4" s="657"/>
    </row>
    <row r="5" s="573" customFormat="true" ht="22.5" hidden="false" customHeight="true" outlineLevel="0" collapsed="false">
      <c r="B5" s="658"/>
      <c r="C5" s="659"/>
    </row>
    <row r="6" s="573" customFormat="true" ht="33.75" hidden="false" customHeight="true" outlineLevel="0" collapsed="false">
      <c r="B6" s="660" t="s">
        <v>444</v>
      </c>
      <c r="C6" s="660"/>
    </row>
    <row r="7" s="573" customFormat="true" ht="24.75" hidden="false" customHeight="true" outlineLevel="0" collapsed="false">
      <c r="B7" s="661" t="s">
        <v>445</v>
      </c>
      <c r="C7" s="661"/>
    </row>
    <row r="8" s="573" customFormat="true" ht="99.75" hidden="false" customHeight="true" outlineLevel="0" collapsed="false">
      <c r="B8" s="662"/>
      <c r="C8" s="662"/>
    </row>
    <row r="9" s="573" customFormat="true" ht="24.75" hidden="false" customHeight="true" outlineLevel="0" collapsed="false">
      <c r="B9" s="663" t="s">
        <v>446</v>
      </c>
      <c r="C9" s="663"/>
    </row>
    <row r="10" customFormat="false" ht="99.75" hidden="false" customHeight="true" outlineLevel="0" collapsed="false">
      <c r="B10" s="662"/>
      <c r="C10" s="662"/>
    </row>
    <row r="11" customFormat="false" ht="24.75" hidden="false" customHeight="true" outlineLevel="0" collapsed="false">
      <c r="B11" s="663" t="s">
        <v>447</v>
      </c>
      <c r="C11" s="663"/>
    </row>
    <row r="12" customFormat="false" ht="99.75" hidden="false" customHeight="true" outlineLevel="0" collapsed="false">
      <c r="B12" s="662"/>
      <c r="C12" s="662"/>
    </row>
    <row r="13" customFormat="false" ht="24.75" hidden="false" customHeight="true" outlineLevel="0" collapsed="false">
      <c r="B13" s="663" t="s">
        <v>448</v>
      </c>
      <c r="C13" s="663"/>
    </row>
    <row r="14" customFormat="false" ht="99.75" hidden="false" customHeight="true" outlineLevel="0" collapsed="false">
      <c r="B14" s="664"/>
      <c r="C14" s="664"/>
    </row>
    <row r="15" customFormat="false" ht="12.75" hidden="false" customHeight="false" outlineLevel="0" collapsed="false">
      <c r="B15" s="665"/>
      <c r="C15" s="665"/>
    </row>
    <row r="16" customFormat="false" ht="12.75" hidden="false" customHeight="false" outlineLevel="0" collapsed="false">
      <c r="B16" s="652" t="s">
        <v>449</v>
      </c>
    </row>
  </sheetData>
  <mergeCells count="10">
    <mergeCell ref="B2:C2"/>
    <mergeCell ref="B6:C6"/>
    <mergeCell ref="B7:C7"/>
    <mergeCell ref="B8:C8"/>
    <mergeCell ref="B9:C9"/>
    <mergeCell ref="B10:C10"/>
    <mergeCell ref="B11:C11"/>
    <mergeCell ref="B12:C12"/>
    <mergeCell ref="B13:C13"/>
    <mergeCell ref="B14:C14"/>
  </mergeCells>
  <printOptions headings="false" gridLines="false" gridLinesSet="true" horizontalCentered="tru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U80"/>
  <sheetViews>
    <sheetView showFormulas="false" showGridLines="false" showRowColHeaders="true" showZeros="true" rightToLeft="false" tabSelected="false" showOutlineSymbols="true" defaultGridColor="true" view="pageBreakPreview" topLeftCell="A1" colorId="64" zoomScale="100" zoomScaleNormal="70" zoomScalePageLayoutView="100" workbookViewId="0">
      <selection pane="topLeft" activeCell="A1" activeCellId="0" sqref="A1"/>
    </sheetView>
  </sheetViews>
  <sheetFormatPr defaultColWidth="4.39453125" defaultRowHeight="20.25" zeroHeight="false" outlineLevelRow="0" outlineLevelCol="0"/>
  <cols>
    <col collapsed="false" customWidth="true" hidden="false" outlineLevel="0" max="1" min="1" style="1" width="1.59"/>
    <col collapsed="false" customWidth="true" hidden="false" outlineLevel="0" max="5" min="2" style="1" width="5.68"/>
    <col collapsed="false" customWidth="true" hidden="true" outlineLevel="0" max="6" min="6" style="1" width="16.5"/>
    <col collapsed="false" customWidth="true" hidden="false" outlineLevel="0" max="58" min="7" style="1" width="5.6"/>
    <col collapsed="false" customWidth="false" hidden="false" outlineLevel="0" max="1024" min="59" style="1" width="4.4"/>
  </cols>
  <sheetData>
    <row r="1" s="2" customFormat="true" ht="20.25" hidden="false" customHeight="true" outlineLevel="0" collapsed="false">
      <c r="C1" s="3" t="s">
        <v>0</v>
      </c>
      <c r="D1" s="3"/>
      <c r="E1" s="3"/>
      <c r="F1" s="3"/>
      <c r="G1" s="3"/>
      <c r="H1" s="4" t="s">
        <v>1</v>
      </c>
      <c r="J1" s="4"/>
      <c r="L1" s="3"/>
      <c r="M1" s="3"/>
      <c r="N1" s="3"/>
      <c r="O1" s="3"/>
      <c r="P1" s="3"/>
      <c r="Q1" s="3"/>
      <c r="R1" s="3"/>
      <c r="AM1" s="189"/>
      <c r="AN1" s="5"/>
      <c r="AO1" s="5" t="s">
        <v>2</v>
      </c>
      <c r="AP1" s="190" t="s">
        <v>135</v>
      </c>
      <c r="AQ1" s="190"/>
      <c r="AR1" s="190"/>
      <c r="AS1" s="190"/>
      <c r="AT1" s="190"/>
      <c r="AU1" s="190"/>
      <c r="AV1" s="190"/>
      <c r="AW1" s="190"/>
      <c r="AX1" s="190"/>
      <c r="AY1" s="190"/>
      <c r="AZ1" s="190"/>
      <c r="BA1" s="190"/>
      <c r="BB1" s="190"/>
      <c r="BC1" s="190"/>
      <c r="BD1" s="190"/>
      <c r="BE1" s="190"/>
      <c r="BF1" s="5" t="s">
        <v>4</v>
      </c>
    </row>
    <row r="2" s="2" customFormat="true" ht="20.25" hidden="false" customHeight="true" outlineLevel="0" collapsed="false">
      <c r="C2" s="3"/>
      <c r="D2" s="3"/>
      <c r="E2" s="3"/>
      <c r="F2" s="3"/>
      <c r="G2" s="3"/>
      <c r="J2" s="4"/>
      <c r="L2" s="3"/>
      <c r="M2" s="3"/>
      <c r="N2" s="3"/>
      <c r="O2" s="3"/>
      <c r="P2" s="3"/>
      <c r="Q2" s="3"/>
      <c r="R2" s="3"/>
      <c r="Y2" s="5" t="s">
        <v>5</v>
      </c>
      <c r="Z2" s="8" t="n">
        <v>6</v>
      </c>
      <c r="AA2" s="8"/>
      <c r="AB2" s="5" t="s">
        <v>6</v>
      </c>
      <c r="AC2" s="9" t="n">
        <f aca="false">IF(Z2=0,"",YEAR(DATE(2018+Z2,1,1)))</f>
        <v>2024</v>
      </c>
      <c r="AD2" s="9"/>
      <c r="AE2" s="7" t="s">
        <v>7</v>
      </c>
      <c r="AF2" s="7" t="s">
        <v>8</v>
      </c>
      <c r="AG2" s="8" t="n">
        <v>4</v>
      </c>
      <c r="AH2" s="8"/>
      <c r="AI2" s="7" t="s">
        <v>9</v>
      </c>
      <c r="AM2" s="189"/>
      <c r="AN2" s="5"/>
      <c r="AO2" s="5" t="s">
        <v>10</v>
      </c>
      <c r="AP2" s="8" t="s">
        <v>136</v>
      </c>
      <c r="AQ2" s="8"/>
      <c r="AR2" s="8"/>
      <c r="AS2" s="8"/>
      <c r="AT2" s="8"/>
      <c r="AU2" s="8"/>
      <c r="AV2" s="8"/>
      <c r="AW2" s="8"/>
      <c r="AX2" s="8"/>
      <c r="AY2" s="8"/>
      <c r="AZ2" s="8"/>
      <c r="BA2" s="8"/>
      <c r="BB2" s="8"/>
      <c r="BC2" s="8"/>
      <c r="BD2" s="8"/>
      <c r="BE2" s="8"/>
      <c r="BF2" s="5" t="s">
        <v>4</v>
      </c>
    </row>
    <row r="3" s="7" customFormat="true" ht="20.25" hidden="false" customHeight="true" outlineLevel="0" collapsed="false">
      <c r="G3" s="4"/>
      <c r="J3" s="4"/>
      <c r="L3" s="5"/>
      <c r="M3" s="5"/>
      <c r="N3" s="5"/>
      <c r="O3" s="5"/>
      <c r="P3" s="5"/>
      <c r="Q3" s="5"/>
      <c r="R3" s="5"/>
      <c r="Z3" s="12"/>
      <c r="AA3" s="12"/>
      <c r="AB3" s="12"/>
      <c r="AC3" s="13"/>
      <c r="AD3" s="12"/>
      <c r="BA3" s="191" t="s">
        <v>12</v>
      </c>
      <c r="BB3" s="15" t="s">
        <v>13</v>
      </c>
      <c r="BC3" s="15"/>
      <c r="BD3" s="15"/>
      <c r="BE3" s="15"/>
      <c r="BF3" s="5"/>
    </row>
    <row r="4" s="7" customFormat="true" ht="18.75" hidden="false" customHeight="false" outlineLevel="0" collapsed="false">
      <c r="G4" s="4"/>
      <c r="J4" s="4"/>
      <c r="L4" s="5"/>
      <c r="M4" s="5"/>
      <c r="N4" s="5"/>
      <c r="O4" s="5"/>
      <c r="P4" s="5"/>
      <c r="Q4" s="5"/>
      <c r="R4" s="5"/>
      <c r="Z4" s="192"/>
      <c r="AA4" s="192"/>
      <c r="AG4" s="2"/>
      <c r="AH4" s="2"/>
      <c r="AI4" s="2"/>
      <c r="AJ4" s="2"/>
      <c r="AK4" s="2"/>
      <c r="AL4" s="2"/>
      <c r="AM4" s="2"/>
      <c r="AN4" s="2"/>
      <c r="AO4" s="2"/>
      <c r="AP4" s="2"/>
      <c r="AQ4" s="2"/>
      <c r="AR4" s="2"/>
      <c r="AS4" s="2"/>
      <c r="AT4" s="2"/>
      <c r="AU4" s="2"/>
      <c r="AV4" s="2"/>
      <c r="AW4" s="2"/>
      <c r="AX4" s="2"/>
      <c r="AY4" s="2"/>
      <c r="AZ4" s="2"/>
      <c r="BA4" s="191" t="s">
        <v>14</v>
      </c>
      <c r="BB4" s="15" t="s">
        <v>15</v>
      </c>
      <c r="BC4" s="15"/>
      <c r="BD4" s="15"/>
      <c r="BE4" s="15"/>
      <c r="BF4" s="24"/>
    </row>
    <row r="5" s="7" customFormat="true" ht="6.75" hidden="false" customHeight="true" outlineLevel="0" collapsed="false">
      <c r="C5" s="2"/>
      <c r="D5" s="2"/>
      <c r="E5" s="2"/>
      <c r="F5" s="2"/>
      <c r="G5" s="3"/>
      <c r="H5" s="2"/>
      <c r="I5" s="2"/>
      <c r="J5" s="3"/>
      <c r="K5" s="2"/>
      <c r="L5" s="24"/>
      <c r="M5" s="24"/>
      <c r="N5" s="24"/>
      <c r="O5" s="24"/>
      <c r="P5" s="24"/>
      <c r="Q5" s="24"/>
      <c r="R5" s="24"/>
      <c r="S5" s="2"/>
      <c r="T5" s="2"/>
      <c r="U5" s="2"/>
      <c r="V5" s="2"/>
      <c r="W5" s="2"/>
      <c r="X5" s="2"/>
      <c r="Y5" s="2"/>
      <c r="Z5" s="193"/>
      <c r="AA5" s="193"/>
      <c r="AB5" s="2"/>
      <c r="AC5" s="2"/>
      <c r="AD5" s="2"/>
      <c r="AE5" s="2"/>
      <c r="AG5" s="2"/>
      <c r="AH5" s="2"/>
      <c r="AI5" s="2"/>
      <c r="AJ5" s="2"/>
      <c r="AK5" s="2"/>
      <c r="AL5" s="2"/>
      <c r="AM5" s="2"/>
      <c r="AN5" s="2"/>
      <c r="AO5" s="2"/>
      <c r="AP5" s="2"/>
      <c r="AQ5" s="2"/>
      <c r="AR5" s="2"/>
      <c r="AS5" s="2"/>
      <c r="AT5" s="2"/>
      <c r="AU5" s="2"/>
      <c r="AV5" s="2"/>
      <c r="AW5" s="2"/>
      <c r="AX5" s="2"/>
      <c r="AY5" s="2"/>
      <c r="AZ5" s="2"/>
      <c r="BA5" s="2"/>
      <c r="BB5" s="2"/>
      <c r="BC5" s="2"/>
      <c r="BD5" s="2"/>
      <c r="BE5" s="24"/>
      <c r="BF5" s="24"/>
    </row>
    <row r="6" s="7" customFormat="true" ht="20.25" hidden="false" customHeight="true" outlineLevel="0" collapsed="false">
      <c r="C6" s="2"/>
      <c r="D6" s="2"/>
      <c r="E6" s="2"/>
      <c r="F6" s="2"/>
      <c r="G6" s="3"/>
      <c r="H6" s="2"/>
      <c r="I6" s="2"/>
      <c r="J6" s="3"/>
      <c r="K6" s="2"/>
      <c r="L6" s="24"/>
      <c r="M6" s="24"/>
      <c r="N6" s="24"/>
      <c r="O6" s="24"/>
      <c r="P6" s="24"/>
      <c r="Q6" s="24"/>
      <c r="R6" s="24"/>
      <c r="S6" s="2"/>
      <c r="T6" s="2"/>
      <c r="U6" s="2"/>
      <c r="V6" s="2"/>
      <c r="W6" s="2"/>
      <c r="X6" s="2"/>
      <c r="Y6" s="2"/>
      <c r="Z6" s="193"/>
      <c r="AA6" s="193"/>
      <c r="AB6" s="2"/>
      <c r="AC6" s="2"/>
      <c r="AD6" s="2"/>
      <c r="AE6" s="2"/>
      <c r="AG6" s="2"/>
      <c r="AH6" s="2"/>
      <c r="AI6" s="2"/>
      <c r="AJ6" s="2"/>
      <c r="AK6" s="2"/>
      <c r="AL6" s="2" t="s">
        <v>137</v>
      </c>
      <c r="AM6" s="2"/>
      <c r="AN6" s="2"/>
      <c r="AO6" s="2"/>
      <c r="AP6" s="2"/>
      <c r="AQ6" s="2"/>
      <c r="AR6" s="2"/>
      <c r="AS6" s="2"/>
      <c r="AT6" s="191"/>
      <c r="AU6" s="191"/>
      <c r="AV6" s="30"/>
      <c r="AW6" s="2"/>
      <c r="AX6" s="31" t="n">
        <v>40</v>
      </c>
      <c r="AY6" s="31"/>
      <c r="AZ6" s="30" t="s">
        <v>17</v>
      </c>
      <c r="BA6" s="2"/>
      <c r="BB6" s="31" t="n">
        <v>160</v>
      </c>
      <c r="BC6" s="31"/>
      <c r="BD6" s="30" t="s">
        <v>18</v>
      </c>
      <c r="BE6" s="2"/>
      <c r="BF6" s="24"/>
    </row>
    <row r="7" s="7" customFormat="true" ht="6.75" hidden="false" customHeight="true" outlineLevel="0" collapsed="false">
      <c r="C7" s="2"/>
      <c r="D7" s="2"/>
      <c r="E7" s="2"/>
      <c r="F7" s="2"/>
      <c r="G7" s="3"/>
      <c r="H7" s="2"/>
      <c r="I7" s="2"/>
      <c r="J7" s="3"/>
      <c r="K7" s="2"/>
      <c r="L7" s="24"/>
      <c r="M7" s="24"/>
      <c r="N7" s="24"/>
      <c r="O7" s="24"/>
      <c r="P7" s="24"/>
      <c r="Q7" s="24"/>
      <c r="R7" s="24"/>
      <c r="S7" s="2"/>
      <c r="T7" s="2"/>
      <c r="U7" s="2"/>
      <c r="V7" s="2"/>
      <c r="W7" s="2"/>
      <c r="X7" s="2"/>
      <c r="Y7" s="2"/>
      <c r="Z7" s="193"/>
      <c r="AA7" s="193"/>
      <c r="AB7" s="2"/>
      <c r="AC7" s="2"/>
      <c r="AD7" s="2"/>
      <c r="AE7" s="2"/>
      <c r="AG7" s="2"/>
      <c r="AH7" s="2"/>
      <c r="AI7" s="2"/>
      <c r="AJ7" s="2"/>
      <c r="AK7" s="2"/>
      <c r="AL7" s="2"/>
      <c r="AM7" s="2"/>
      <c r="AN7" s="2"/>
      <c r="AO7" s="2"/>
      <c r="AP7" s="2"/>
      <c r="AQ7" s="2"/>
      <c r="AR7" s="2"/>
      <c r="AS7" s="2"/>
      <c r="AT7" s="2"/>
      <c r="AU7" s="2"/>
      <c r="AV7" s="2"/>
      <c r="AW7" s="2"/>
      <c r="AX7" s="2"/>
      <c r="AY7" s="2"/>
      <c r="AZ7" s="2"/>
      <c r="BA7" s="2"/>
      <c r="BB7" s="2"/>
      <c r="BC7" s="2"/>
      <c r="BD7" s="2"/>
      <c r="BE7" s="24"/>
      <c r="BF7" s="24"/>
    </row>
    <row r="8" s="7" customFormat="true" ht="20.25" hidden="false" customHeight="true" outlineLevel="0" collapsed="false">
      <c r="B8" s="194"/>
      <c r="C8" s="194"/>
      <c r="D8" s="194"/>
      <c r="E8" s="194"/>
      <c r="F8" s="194"/>
      <c r="G8" s="195"/>
      <c r="H8" s="195"/>
      <c r="I8" s="195"/>
      <c r="J8" s="194"/>
      <c r="K8" s="194"/>
      <c r="L8" s="195"/>
      <c r="M8" s="195"/>
      <c r="N8" s="195"/>
      <c r="O8" s="194"/>
      <c r="P8" s="195"/>
      <c r="Q8" s="195"/>
      <c r="R8" s="195"/>
      <c r="S8" s="196"/>
      <c r="T8" s="197"/>
      <c r="U8" s="197"/>
      <c r="V8" s="198"/>
      <c r="Z8" s="193"/>
      <c r="AA8" s="199"/>
      <c r="AB8" s="3"/>
      <c r="AC8" s="193"/>
      <c r="AD8" s="193"/>
      <c r="AE8" s="193"/>
      <c r="AF8" s="192"/>
      <c r="AG8" s="200"/>
      <c r="AH8" s="200"/>
      <c r="AI8" s="200"/>
      <c r="AJ8" s="2"/>
      <c r="AK8" s="24"/>
      <c r="AL8" s="199"/>
      <c r="AM8" s="199"/>
      <c r="AN8" s="3"/>
      <c r="AO8" s="191"/>
      <c r="AP8" s="191"/>
      <c r="AQ8" s="191"/>
      <c r="AR8" s="201"/>
      <c r="AS8" s="201"/>
      <c r="AT8" s="2"/>
      <c r="AU8" s="202"/>
      <c r="AV8" s="202"/>
      <c r="AW8" s="194"/>
      <c r="AX8" s="2"/>
      <c r="AY8" s="2" t="s">
        <v>19</v>
      </c>
      <c r="AZ8" s="2"/>
      <c r="BA8" s="2"/>
      <c r="BB8" s="203" t="n">
        <f aca="false">DAY(EOMONTH(DATE(AC2,AG2,1),0))</f>
        <v>30</v>
      </c>
      <c r="BC8" s="203"/>
      <c r="BD8" s="2" t="s">
        <v>20</v>
      </c>
      <c r="BE8" s="2"/>
      <c r="BF8" s="2"/>
      <c r="BJ8" s="5"/>
      <c r="BK8" s="5"/>
      <c r="BL8" s="5"/>
    </row>
    <row r="9" s="7" customFormat="true" ht="6" hidden="false" customHeight="true" outlineLevel="0" collapsed="false">
      <c r="B9" s="191"/>
      <c r="C9" s="191"/>
      <c r="D9" s="191"/>
      <c r="E9" s="191"/>
      <c r="F9" s="191"/>
      <c r="G9" s="194"/>
      <c r="H9" s="195"/>
      <c r="I9" s="191"/>
      <c r="J9" s="191"/>
      <c r="K9" s="191"/>
      <c r="L9" s="194"/>
      <c r="M9" s="195"/>
      <c r="N9" s="191"/>
      <c r="O9" s="191"/>
      <c r="P9" s="194"/>
      <c r="Q9" s="191"/>
      <c r="R9" s="191"/>
      <c r="S9" s="191"/>
      <c r="T9" s="191"/>
      <c r="U9" s="191"/>
      <c r="V9" s="191"/>
      <c r="Z9" s="2"/>
      <c r="AA9" s="2"/>
      <c r="AB9" s="2"/>
      <c r="AC9" s="2"/>
      <c r="AD9" s="2"/>
      <c r="AE9" s="2"/>
      <c r="AG9" s="193"/>
      <c r="AH9" s="2"/>
      <c r="AI9" s="2"/>
      <c r="AJ9" s="200"/>
      <c r="AK9" s="2"/>
      <c r="AL9" s="2"/>
      <c r="AM9" s="2"/>
      <c r="AN9" s="2"/>
      <c r="AO9" s="2"/>
      <c r="AP9" s="2"/>
      <c r="AQ9" s="193"/>
      <c r="AR9" s="193"/>
      <c r="AS9" s="193"/>
      <c r="AT9" s="2"/>
      <c r="AU9" s="2"/>
      <c r="AV9" s="2"/>
      <c r="AW9" s="2"/>
      <c r="AX9" s="2"/>
      <c r="AY9" s="2"/>
      <c r="AZ9" s="2"/>
      <c r="BA9" s="2"/>
      <c r="BB9" s="2"/>
      <c r="BC9" s="2"/>
      <c r="BD9" s="2"/>
      <c r="BE9" s="2"/>
      <c r="BF9" s="2"/>
      <c r="BJ9" s="5"/>
      <c r="BK9" s="5"/>
      <c r="BL9" s="5"/>
    </row>
    <row r="10" s="7" customFormat="true" ht="18.75" hidden="false" customHeight="false" outlineLevel="0" collapsed="false">
      <c r="B10" s="194"/>
      <c r="C10" s="194"/>
      <c r="D10" s="194"/>
      <c r="E10" s="194"/>
      <c r="F10" s="194"/>
      <c r="G10" s="195"/>
      <c r="H10" s="195"/>
      <c r="I10" s="195"/>
      <c r="J10" s="194"/>
      <c r="K10" s="194"/>
      <c r="L10" s="195"/>
      <c r="M10" s="195"/>
      <c r="N10" s="195"/>
      <c r="O10" s="194"/>
      <c r="P10" s="195"/>
      <c r="Q10" s="195"/>
      <c r="R10" s="195"/>
      <c r="S10" s="196"/>
      <c r="T10" s="197"/>
      <c r="U10" s="197"/>
      <c r="V10" s="198"/>
      <c r="Z10" s="193"/>
      <c r="AA10" s="199"/>
      <c r="AB10" s="3"/>
      <c r="AC10" s="193"/>
      <c r="AD10" s="193"/>
      <c r="AE10" s="193"/>
      <c r="AG10" s="200"/>
      <c r="AH10" s="200"/>
      <c r="AI10" s="200"/>
      <c r="AJ10" s="2"/>
      <c r="AK10" s="24"/>
      <c r="AL10" s="199"/>
      <c r="AM10" s="2"/>
      <c r="AN10" s="2"/>
      <c r="AO10" s="204"/>
      <c r="AP10" s="204"/>
      <c r="AQ10" s="204"/>
      <c r="AR10" s="30"/>
      <c r="AS10" s="193"/>
      <c r="AT10" s="193"/>
      <c r="AU10" s="193"/>
      <c r="AV10" s="2"/>
      <c r="AW10" s="2"/>
      <c r="AX10" s="205"/>
      <c r="AY10" s="205"/>
      <c r="AZ10" s="24" t="s">
        <v>138</v>
      </c>
      <c r="BA10" s="2"/>
      <c r="BB10" s="31" t="n">
        <v>1</v>
      </c>
      <c r="BC10" s="31"/>
      <c r="BD10" s="31"/>
      <c r="BE10" s="206" t="s">
        <v>139</v>
      </c>
      <c r="BF10" s="2"/>
      <c r="BJ10" s="5"/>
      <c r="BK10" s="5"/>
      <c r="BL10" s="5"/>
    </row>
    <row r="11" s="7" customFormat="true" ht="6" hidden="false" customHeight="true" outlineLevel="0" collapsed="false">
      <c r="B11" s="191"/>
      <c r="C11" s="191"/>
      <c r="D11" s="191"/>
      <c r="E11" s="191"/>
      <c r="F11" s="12"/>
      <c r="G11" s="191"/>
      <c r="H11" s="191"/>
      <c r="I11" s="191"/>
      <c r="J11" s="191"/>
      <c r="K11" s="194"/>
      <c r="L11" s="195"/>
      <c r="M11" s="191"/>
      <c r="N11" s="191"/>
      <c r="O11" s="194"/>
      <c r="P11" s="191"/>
      <c r="Q11" s="191"/>
      <c r="R11" s="191"/>
      <c r="S11" s="191"/>
      <c r="T11" s="191"/>
      <c r="U11" s="191"/>
      <c r="V11" s="12"/>
      <c r="Z11" s="2"/>
      <c r="AA11" s="2"/>
      <c r="AB11" s="2"/>
      <c r="AC11" s="2"/>
      <c r="AD11" s="2"/>
      <c r="AE11" s="2"/>
      <c r="AG11" s="193"/>
      <c r="AH11" s="200"/>
      <c r="AI11" s="2"/>
      <c r="AJ11" s="200"/>
      <c r="AK11" s="2"/>
      <c r="AL11" s="2"/>
      <c r="AM11" s="2"/>
      <c r="AN11" s="2"/>
      <c r="AO11" s="191"/>
      <c r="AP11" s="191"/>
      <c r="AQ11" s="194"/>
      <c r="AR11" s="207"/>
      <c r="AS11" s="193"/>
      <c r="AT11" s="193"/>
      <c r="AU11" s="193"/>
      <c r="AV11" s="2"/>
      <c r="AW11" s="2"/>
      <c r="AX11" s="205"/>
      <c r="AY11" s="205"/>
      <c r="AZ11" s="2"/>
      <c r="BA11" s="2"/>
      <c r="BB11" s="193"/>
      <c r="BC11" s="193"/>
      <c r="BD11" s="193"/>
      <c r="BE11" s="206"/>
      <c r="BF11" s="2"/>
      <c r="BJ11" s="5"/>
      <c r="BK11" s="5"/>
      <c r="BL11" s="5"/>
    </row>
    <row r="12" s="7" customFormat="true" ht="20.25" hidden="false" customHeight="true" outlineLevel="0" collapsed="false">
      <c r="B12" s="172"/>
      <c r="C12" s="172"/>
      <c r="D12" s="172"/>
      <c r="E12" s="172"/>
      <c r="F12" s="172"/>
      <c r="G12" s="172"/>
      <c r="H12" s="172"/>
      <c r="I12" s="172"/>
      <c r="J12" s="172"/>
      <c r="K12" s="172"/>
      <c r="L12" s="172"/>
      <c r="M12" s="172"/>
      <c r="N12" s="172"/>
      <c r="O12" s="172"/>
      <c r="P12" s="172"/>
      <c r="Q12" s="172"/>
      <c r="R12" s="172"/>
      <c r="S12" s="172"/>
      <c r="T12" s="172"/>
      <c r="U12" s="172"/>
      <c r="V12" s="172"/>
      <c r="Z12" s="194"/>
      <c r="AA12" s="1"/>
      <c r="AB12" s="1"/>
      <c r="AC12" s="194"/>
      <c r="AD12" s="193"/>
      <c r="AE12" s="193"/>
      <c r="AF12" s="192"/>
      <c r="AG12" s="3"/>
      <c r="AH12" s="200"/>
      <c r="AI12" s="2"/>
      <c r="AJ12" s="200"/>
      <c r="AK12" s="2"/>
      <c r="AL12" s="2"/>
      <c r="AM12" s="2"/>
      <c r="AN12" s="2"/>
      <c r="AO12" s="208"/>
      <c r="AP12" s="208"/>
      <c r="AQ12" s="208"/>
      <c r="AR12" s="30"/>
      <c r="AS12" s="193"/>
      <c r="AT12" s="193"/>
      <c r="AU12" s="193"/>
      <c r="AV12" s="2"/>
      <c r="AW12" s="2"/>
      <c r="AX12" s="205"/>
      <c r="AY12" s="205"/>
      <c r="AZ12" s="2"/>
      <c r="BA12" s="2"/>
      <c r="BB12" s="31" t="n">
        <v>1</v>
      </c>
      <c r="BC12" s="31"/>
      <c r="BD12" s="31"/>
      <c r="BE12" s="209" t="s">
        <v>140</v>
      </c>
      <c r="BF12" s="2"/>
      <c r="BJ12" s="5"/>
      <c r="BK12" s="5"/>
      <c r="BL12" s="5"/>
    </row>
    <row r="13" s="7" customFormat="true" ht="6.75" hidden="false" customHeight="true" outlineLevel="0" collapsed="false">
      <c r="B13" s="172"/>
      <c r="C13" s="172"/>
      <c r="D13" s="172"/>
      <c r="E13" s="172"/>
      <c r="F13" s="172"/>
      <c r="G13" s="172"/>
      <c r="H13" s="172"/>
      <c r="I13" s="172"/>
      <c r="J13" s="172"/>
      <c r="K13" s="172"/>
      <c r="L13" s="172"/>
      <c r="M13" s="172"/>
      <c r="N13" s="172"/>
      <c r="O13" s="172"/>
      <c r="P13" s="172"/>
      <c r="Q13" s="172"/>
      <c r="R13" s="172"/>
      <c r="S13" s="172"/>
      <c r="T13" s="172"/>
      <c r="U13" s="172"/>
      <c r="V13" s="172"/>
      <c r="Z13" s="195"/>
      <c r="AA13" s="42"/>
      <c r="AB13" s="42"/>
      <c r="AC13" s="195"/>
      <c r="AD13" s="200"/>
      <c r="AE13" s="200"/>
      <c r="AG13" s="2"/>
      <c r="AH13" s="2"/>
      <c r="AI13" s="2"/>
      <c r="AJ13" s="2"/>
      <c r="AK13" s="2"/>
      <c r="AL13" s="2"/>
      <c r="AM13" s="2"/>
      <c r="AN13" s="2"/>
      <c r="AO13" s="191"/>
      <c r="AP13" s="191"/>
      <c r="AQ13" s="191"/>
      <c r="AR13" s="2"/>
      <c r="AS13" s="193"/>
      <c r="AT13" s="193"/>
      <c r="AU13" s="193"/>
      <c r="AV13" s="2"/>
      <c r="AW13" s="2"/>
      <c r="AX13" s="205"/>
      <c r="AY13" s="205"/>
      <c r="AZ13" s="2"/>
      <c r="BA13" s="2"/>
      <c r="BB13" s="193"/>
      <c r="BC13" s="193"/>
      <c r="BD13" s="193"/>
      <c r="BE13" s="206"/>
      <c r="BF13" s="2"/>
      <c r="BJ13" s="5"/>
      <c r="BK13" s="5"/>
      <c r="BL13" s="5"/>
    </row>
    <row r="14" s="7" customFormat="true" ht="18.75" hidden="false" customHeight="false" outlineLevel="0" collapsed="false">
      <c r="B14" s="172"/>
      <c r="C14" s="172"/>
      <c r="D14" s="172"/>
      <c r="E14" s="172"/>
      <c r="F14" s="172"/>
      <c r="G14" s="172"/>
      <c r="H14" s="172"/>
      <c r="I14" s="172"/>
      <c r="J14" s="172"/>
      <c r="K14" s="172"/>
      <c r="L14" s="172"/>
      <c r="M14" s="172"/>
      <c r="N14" s="172"/>
      <c r="O14" s="172"/>
      <c r="P14" s="172"/>
      <c r="Q14" s="172"/>
      <c r="R14" s="172"/>
      <c r="S14" s="172"/>
      <c r="T14" s="172"/>
      <c r="U14" s="172"/>
      <c r="V14" s="172"/>
      <c r="Z14" s="194"/>
      <c r="AA14" s="1"/>
      <c r="AB14" s="1"/>
      <c r="AC14" s="194"/>
      <c r="AD14" s="193"/>
      <c r="AE14" s="193"/>
      <c r="AG14" s="2"/>
      <c r="AH14" s="2"/>
      <c r="AI14" s="2"/>
      <c r="AJ14" s="2"/>
      <c r="AK14" s="2"/>
      <c r="AL14" s="2"/>
      <c r="AM14" s="2"/>
      <c r="AN14" s="2"/>
      <c r="AO14" s="191"/>
      <c r="AP14" s="191"/>
      <c r="AQ14" s="191"/>
      <c r="AR14" s="2"/>
      <c r="AS14" s="193"/>
      <c r="AT14" s="24" t="s">
        <v>141</v>
      </c>
      <c r="AU14" s="210"/>
      <c r="AV14" s="210"/>
      <c r="AW14" s="210"/>
      <c r="AX14" s="193" t="s">
        <v>48</v>
      </c>
      <c r="AY14" s="210"/>
      <c r="AZ14" s="210"/>
      <c r="BA14" s="210"/>
      <c r="BB14" s="24" t="s">
        <v>142</v>
      </c>
      <c r="BC14" s="211" t="n">
        <f aca="false">(AY14-AU14)*24</f>
        <v>0</v>
      </c>
      <c r="BD14" s="211"/>
      <c r="BE14" s="3" t="s">
        <v>143</v>
      </c>
      <c r="BF14" s="193"/>
      <c r="BJ14" s="5"/>
      <c r="BK14" s="5"/>
      <c r="BL14" s="5"/>
    </row>
    <row r="15" s="7" customFormat="true" ht="6.75" hidden="false" customHeight="true" outlineLevel="0" collapsed="false">
      <c r="C15" s="201"/>
      <c r="D15" s="201"/>
      <c r="E15" s="201"/>
      <c r="F15" s="201"/>
      <c r="G15" s="2"/>
      <c r="H15" s="2"/>
      <c r="I15" s="24"/>
      <c r="J15" s="193"/>
      <c r="K15" s="200"/>
      <c r="L15" s="2"/>
      <c r="M15" s="2"/>
      <c r="N15" s="193"/>
      <c r="O15" s="2"/>
      <c r="P15" s="2"/>
      <c r="Q15" s="200"/>
      <c r="R15" s="2"/>
      <c r="S15" s="2"/>
      <c r="T15" s="2"/>
      <c r="U15" s="2"/>
      <c r="V15" s="2"/>
      <c r="W15" s="24"/>
      <c r="X15" s="193"/>
      <c r="Y15" s="193"/>
      <c r="Z15" s="3"/>
      <c r="AA15" s="193"/>
      <c r="AB15" s="24"/>
      <c r="AC15" s="193"/>
      <c r="AD15" s="200"/>
      <c r="AE15" s="2"/>
      <c r="AG15" s="192"/>
      <c r="AH15" s="212"/>
      <c r="AJ15" s="212"/>
      <c r="AQ15" s="192"/>
      <c r="AR15" s="192"/>
      <c r="AS15" s="192"/>
      <c r="AT15" s="192"/>
      <c r="AU15" s="192"/>
      <c r="AX15" s="213"/>
      <c r="AY15" s="213"/>
      <c r="BB15" s="192"/>
      <c r="BC15" s="192"/>
      <c r="BD15" s="192"/>
      <c r="BE15" s="214"/>
      <c r="BJ15" s="5"/>
      <c r="BK15" s="5"/>
      <c r="BL15" s="5"/>
    </row>
    <row r="16" customFormat="false" ht="8.25" hidden="false" customHeight="true" outlineLevel="0" collapsed="false">
      <c r="C16" s="42"/>
      <c r="D16" s="42"/>
      <c r="E16" s="42"/>
      <c r="F16" s="42"/>
      <c r="G16" s="42"/>
      <c r="X16" s="42"/>
      <c r="AN16" s="42"/>
      <c r="BE16" s="43"/>
      <c r="BF16" s="43"/>
      <c r="BG16" s="43"/>
    </row>
    <row r="17" customFormat="false" ht="20.25" hidden="false" customHeight="true" outlineLevel="0" collapsed="false">
      <c r="B17" s="44" t="s">
        <v>21</v>
      </c>
      <c r="C17" s="45" t="s">
        <v>144</v>
      </c>
      <c r="D17" s="45"/>
      <c r="E17" s="45"/>
      <c r="F17" s="47"/>
      <c r="G17" s="215" t="s">
        <v>145</v>
      </c>
      <c r="H17" s="49" t="s">
        <v>146</v>
      </c>
      <c r="I17" s="49"/>
      <c r="J17" s="49"/>
      <c r="K17" s="49"/>
      <c r="L17" s="216" t="s">
        <v>147</v>
      </c>
      <c r="M17" s="216"/>
      <c r="N17" s="216"/>
      <c r="O17" s="216"/>
      <c r="P17" s="54"/>
      <c r="Q17" s="54"/>
      <c r="R17" s="54"/>
      <c r="S17" s="217" t="s">
        <v>148</v>
      </c>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8" t="str">
        <f aca="false">IF(BB3="４週","(11) 1～4週目の勤務時間数合計","(11) 1か月の勤務時間数   合計")</f>
        <v>(11) 1～4週目の勤務時間数合計</v>
      </c>
      <c r="AY17" s="218"/>
      <c r="AZ17" s="219" t="s">
        <v>149</v>
      </c>
      <c r="BA17" s="219"/>
      <c r="BB17" s="220" t="s">
        <v>150</v>
      </c>
      <c r="BC17" s="220"/>
      <c r="BD17" s="220"/>
      <c r="BE17" s="220"/>
      <c r="BF17" s="220"/>
    </row>
    <row r="18" customFormat="false" ht="20.25" hidden="false" customHeight="true" outlineLevel="0" collapsed="false">
      <c r="B18" s="44"/>
      <c r="C18" s="45"/>
      <c r="D18" s="45"/>
      <c r="E18" s="45"/>
      <c r="F18" s="57"/>
      <c r="G18" s="215"/>
      <c r="H18" s="49"/>
      <c r="I18" s="49"/>
      <c r="J18" s="49"/>
      <c r="K18" s="49"/>
      <c r="L18" s="216"/>
      <c r="M18" s="216"/>
      <c r="N18" s="216"/>
      <c r="O18" s="216"/>
      <c r="P18" s="54"/>
      <c r="Q18" s="54"/>
      <c r="R18" s="54"/>
      <c r="S18" s="61" t="s">
        <v>29</v>
      </c>
      <c r="T18" s="61"/>
      <c r="U18" s="61"/>
      <c r="V18" s="61"/>
      <c r="W18" s="61"/>
      <c r="X18" s="61"/>
      <c r="Y18" s="61"/>
      <c r="Z18" s="61" t="s">
        <v>30</v>
      </c>
      <c r="AA18" s="61"/>
      <c r="AB18" s="61"/>
      <c r="AC18" s="61"/>
      <c r="AD18" s="61"/>
      <c r="AE18" s="61"/>
      <c r="AF18" s="61"/>
      <c r="AG18" s="61" t="s">
        <v>31</v>
      </c>
      <c r="AH18" s="61"/>
      <c r="AI18" s="61"/>
      <c r="AJ18" s="61"/>
      <c r="AK18" s="61"/>
      <c r="AL18" s="61"/>
      <c r="AM18" s="61"/>
      <c r="AN18" s="61" t="s">
        <v>32</v>
      </c>
      <c r="AO18" s="61"/>
      <c r="AP18" s="61"/>
      <c r="AQ18" s="61"/>
      <c r="AR18" s="61"/>
      <c r="AS18" s="61"/>
      <c r="AT18" s="61"/>
      <c r="AU18" s="221" t="s">
        <v>33</v>
      </c>
      <c r="AV18" s="221"/>
      <c r="AW18" s="221"/>
      <c r="AX18" s="218"/>
      <c r="AY18" s="218"/>
      <c r="AZ18" s="219"/>
      <c r="BA18" s="219"/>
      <c r="BB18" s="220"/>
      <c r="BC18" s="220"/>
      <c r="BD18" s="220"/>
      <c r="BE18" s="220"/>
      <c r="BF18" s="220"/>
    </row>
    <row r="19" customFormat="false" ht="20.25" hidden="false" customHeight="true" outlineLevel="0" collapsed="false">
      <c r="B19" s="44"/>
      <c r="C19" s="45"/>
      <c r="D19" s="45"/>
      <c r="E19" s="45"/>
      <c r="F19" s="57"/>
      <c r="G19" s="215"/>
      <c r="H19" s="49"/>
      <c r="I19" s="49"/>
      <c r="J19" s="49"/>
      <c r="K19" s="49"/>
      <c r="L19" s="216"/>
      <c r="M19" s="216"/>
      <c r="N19" s="216"/>
      <c r="O19" s="216"/>
      <c r="P19" s="54"/>
      <c r="Q19" s="54"/>
      <c r="R19" s="54"/>
      <c r="S19" s="66" t="n">
        <v>1</v>
      </c>
      <c r="T19" s="64" t="n">
        <v>2</v>
      </c>
      <c r="U19" s="64" t="n">
        <v>3</v>
      </c>
      <c r="V19" s="64" t="n">
        <v>4</v>
      </c>
      <c r="W19" s="64" t="n">
        <v>5</v>
      </c>
      <c r="X19" s="64" t="n">
        <v>6</v>
      </c>
      <c r="Y19" s="65" t="n">
        <v>7</v>
      </c>
      <c r="Z19" s="66" t="n">
        <v>8</v>
      </c>
      <c r="AA19" s="64" t="n">
        <v>9</v>
      </c>
      <c r="AB19" s="64" t="n">
        <v>10</v>
      </c>
      <c r="AC19" s="64" t="n">
        <v>11</v>
      </c>
      <c r="AD19" s="64" t="n">
        <v>12</v>
      </c>
      <c r="AE19" s="64" t="n">
        <v>13</v>
      </c>
      <c r="AF19" s="65" t="n">
        <v>14</v>
      </c>
      <c r="AG19" s="63" t="n">
        <v>15</v>
      </c>
      <c r="AH19" s="64" t="n">
        <v>16</v>
      </c>
      <c r="AI19" s="64" t="n">
        <v>17</v>
      </c>
      <c r="AJ19" s="64" t="n">
        <v>18</v>
      </c>
      <c r="AK19" s="64" t="n">
        <v>19</v>
      </c>
      <c r="AL19" s="64" t="n">
        <v>20</v>
      </c>
      <c r="AM19" s="65" t="n">
        <v>21</v>
      </c>
      <c r="AN19" s="66" t="n">
        <v>22</v>
      </c>
      <c r="AO19" s="64" t="n">
        <v>23</v>
      </c>
      <c r="AP19" s="64" t="n">
        <v>24</v>
      </c>
      <c r="AQ19" s="64" t="n">
        <v>25</v>
      </c>
      <c r="AR19" s="64" t="n">
        <v>26</v>
      </c>
      <c r="AS19" s="64" t="n">
        <v>27</v>
      </c>
      <c r="AT19" s="65" t="n">
        <v>28</v>
      </c>
      <c r="AU19" s="66" t="str">
        <f aca="false">IF($BB$3="暦月",IF(DAY(DATE($AC$2,$AG$2,29))=29,29,""),"")</f>
        <v/>
      </c>
      <c r="AV19" s="64" t="str">
        <f aca="false">IF($BB$3="暦月",IF(DAY(DATE($AC$2,$AG$2,30))=30,30,""),"")</f>
        <v/>
      </c>
      <c r="AW19" s="65" t="str">
        <f aca="false">IF($BB$3="暦月",IF(DAY(DATE($AC$2,$AG$2,31))=31,31,""),"")</f>
        <v/>
      </c>
      <c r="AX19" s="218"/>
      <c r="AY19" s="218"/>
      <c r="AZ19" s="219"/>
      <c r="BA19" s="219"/>
      <c r="BB19" s="220"/>
      <c r="BC19" s="220"/>
      <c r="BD19" s="220"/>
      <c r="BE19" s="220"/>
      <c r="BF19" s="220"/>
    </row>
    <row r="20" customFormat="false" ht="20.25" hidden="true" customHeight="true" outlineLevel="0" collapsed="false">
      <c r="B20" s="44"/>
      <c r="C20" s="45"/>
      <c r="D20" s="45"/>
      <c r="E20" s="45"/>
      <c r="F20" s="57"/>
      <c r="G20" s="215"/>
      <c r="H20" s="49"/>
      <c r="I20" s="49"/>
      <c r="J20" s="49"/>
      <c r="K20" s="49"/>
      <c r="L20" s="216"/>
      <c r="M20" s="216"/>
      <c r="N20" s="216"/>
      <c r="O20" s="216"/>
      <c r="P20" s="54"/>
      <c r="Q20" s="54"/>
      <c r="R20" s="54"/>
      <c r="S20" s="66" t="n">
        <f aca="false">WEEKDAY(DATE($AC$2,$AG$2,1))</f>
        <v>2</v>
      </c>
      <c r="T20" s="64" t="n">
        <f aca="false">WEEKDAY(DATE($AC$2,$AG$2,2))</f>
        <v>3</v>
      </c>
      <c r="U20" s="64" t="n">
        <f aca="false">WEEKDAY(DATE($AC$2,$AG$2,3))</f>
        <v>4</v>
      </c>
      <c r="V20" s="64" t="n">
        <f aca="false">WEEKDAY(DATE($AC$2,$AG$2,4))</f>
        <v>5</v>
      </c>
      <c r="W20" s="64" t="n">
        <f aca="false">WEEKDAY(DATE($AC$2,$AG$2,5))</f>
        <v>6</v>
      </c>
      <c r="X20" s="64" t="n">
        <f aca="false">WEEKDAY(DATE($AC$2,$AG$2,6))</f>
        <v>7</v>
      </c>
      <c r="Y20" s="65" t="n">
        <f aca="false">WEEKDAY(DATE($AC$2,$AG$2,7))</f>
        <v>1</v>
      </c>
      <c r="Z20" s="66" t="n">
        <f aca="false">WEEKDAY(DATE($AC$2,$AG$2,8))</f>
        <v>2</v>
      </c>
      <c r="AA20" s="64" t="n">
        <f aca="false">WEEKDAY(DATE($AC$2,$AG$2,9))</f>
        <v>3</v>
      </c>
      <c r="AB20" s="64" t="n">
        <f aca="false">WEEKDAY(DATE($AC$2,$AG$2,10))</f>
        <v>4</v>
      </c>
      <c r="AC20" s="64" t="n">
        <f aca="false">WEEKDAY(DATE($AC$2,$AG$2,11))</f>
        <v>5</v>
      </c>
      <c r="AD20" s="64" t="n">
        <f aca="false">WEEKDAY(DATE($AC$2,$AG$2,12))</f>
        <v>6</v>
      </c>
      <c r="AE20" s="64" t="n">
        <f aca="false">WEEKDAY(DATE($AC$2,$AG$2,13))</f>
        <v>7</v>
      </c>
      <c r="AF20" s="65" t="n">
        <f aca="false">WEEKDAY(DATE($AC$2,$AG$2,14))</f>
        <v>1</v>
      </c>
      <c r="AG20" s="66" t="n">
        <f aca="false">WEEKDAY(DATE($AC$2,$AG$2,15))</f>
        <v>2</v>
      </c>
      <c r="AH20" s="64" t="n">
        <f aca="false">WEEKDAY(DATE($AC$2,$AG$2,16))</f>
        <v>3</v>
      </c>
      <c r="AI20" s="64" t="n">
        <f aca="false">WEEKDAY(DATE($AC$2,$AG$2,17))</f>
        <v>4</v>
      </c>
      <c r="AJ20" s="64" t="n">
        <f aca="false">WEEKDAY(DATE($AC$2,$AG$2,18))</f>
        <v>5</v>
      </c>
      <c r="AK20" s="64" t="n">
        <f aca="false">WEEKDAY(DATE($AC$2,$AG$2,19))</f>
        <v>6</v>
      </c>
      <c r="AL20" s="64" t="n">
        <f aca="false">WEEKDAY(DATE($AC$2,$AG$2,20))</f>
        <v>7</v>
      </c>
      <c r="AM20" s="65" t="n">
        <f aca="false">WEEKDAY(DATE($AC$2,$AG$2,21))</f>
        <v>1</v>
      </c>
      <c r="AN20" s="66" t="n">
        <f aca="false">WEEKDAY(DATE($AC$2,$AG$2,22))</f>
        <v>2</v>
      </c>
      <c r="AO20" s="64" t="n">
        <f aca="false">WEEKDAY(DATE($AC$2,$AG$2,23))</f>
        <v>3</v>
      </c>
      <c r="AP20" s="64" t="n">
        <f aca="false">WEEKDAY(DATE($AC$2,$AG$2,24))</f>
        <v>4</v>
      </c>
      <c r="AQ20" s="64" t="n">
        <f aca="false">WEEKDAY(DATE($AC$2,$AG$2,25))</f>
        <v>5</v>
      </c>
      <c r="AR20" s="64" t="n">
        <f aca="false">WEEKDAY(DATE($AC$2,$AG$2,26))</f>
        <v>6</v>
      </c>
      <c r="AS20" s="64" t="n">
        <f aca="false">WEEKDAY(DATE($AC$2,$AG$2,27))</f>
        <v>7</v>
      </c>
      <c r="AT20" s="65" t="n">
        <f aca="false">WEEKDAY(DATE($AC$2,$AG$2,28))</f>
        <v>1</v>
      </c>
      <c r="AU20" s="66" t="n">
        <f aca="false">IF(AU19=29,WEEKDAY(DATE($AC$2,$AG$2,29)),0)</f>
        <v>0</v>
      </c>
      <c r="AV20" s="64" t="n">
        <f aca="false">IF(AV19=30,WEEKDAY(DATE($AC$2,$AG$2,30)),0)</f>
        <v>0</v>
      </c>
      <c r="AW20" s="65" t="n">
        <f aca="false">IF(AW19=31,WEEKDAY(DATE($AC$2,$AG$2,31)),0)</f>
        <v>0</v>
      </c>
      <c r="AX20" s="218"/>
      <c r="AY20" s="218"/>
      <c r="AZ20" s="219"/>
      <c r="BA20" s="219"/>
      <c r="BB20" s="220"/>
      <c r="BC20" s="220"/>
      <c r="BD20" s="220"/>
      <c r="BE20" s="220"/>
      <c r="BF20" s="220"/>
    </row>
    <row r="21" customFormat="false" ht="22.5" hidden="false" customHeight="true" outlineLevel="0" collapsed="false">
      <c r="B21" s="44"/>
      <c r="C21" s="45"/>
      <c r="D21" s="45"/>
      <c r="E21" s="45"/>
      <c r="F21" s="68"/>
      <c r="G21" s="215"/>
      <c r="H21" s="49"/>
      <c r="I21" s="49"/>
      <c r="J21" s="49"/>
      <c r="K21" s="49"/>
      <c r="L21" s="216"/>
      <c r="M21" s="216"/>
      <c r="N21" s="216"/>
      <c r="O21" s="216"/>
      <c r="P21" s="54"/>
      <c r="Q21" s="54"/>
      <c r="R21" s="54"/>
      <c r="S21" s="74" t="str">
        <f aca="false">IF(S20=1,"日",IF(S20=2,"月",IF(S20=3,"火",IF(S20=4,"水",IF(S20=5,"木",IF(S20=6,"金","土"))))))</f>
        <v>月</v>
      </c>
      <c r="T21" s="72" t="str">
        <f aca="false">IF(T20=1,"日",IF(T20=2,"月",IF(T20=3,"火",IF(T20=4,"水",IF(T20=5,"木",IF(T20=6,"金","土"))))))</f>
        <v>火</v>
      </c>
      <c r="U21" s="72" t="str">
        <f aca="false">IF(U20=1,"日",IF(U20=2,"月",IF(U20=3,"火",IF(U20=4,"水",IF(U20=5,"木",IF(U20=6,"金","土"))))))</f>
        <v>水</v>
      </c>
      <c r="V21" s="72" t="str">
        <f aca="false">IF(V20=1,"日",IF(V20=2,"月",IF(V20=3,"火",IF(V20=4,"水",IF(V20=5,"木",IF(V20=6,"金","土"))))))</f>
        <v>木</v>
      </c>
      <c r="W21" s="72" t="str">
        <f aca="false">IF(W20=1,"日",IF(W20=2,"月",IF(W20=3,"火",IF(W20=4,"水",IF(W20=5,"木",IF(W20=6,"金","土"))))))</f>
        <v>金</v>
      </c>
      <c r="X21" s="72" t="str">
        <f aca="false">IF(X20=1,"日",IF(X20=2,"月",IF(X20=3,"火",IF(X20=4,"水",IF(X20=5,"木",IF(X20=6,"金","土"))))))</f>
        <v>土</v>
      </c>
      <c r="Y21" s="73" t="str">
        <f aca="false">IF(Y20=1,"日",IF(Y20=2,"月",IF(Y20=3,"火",IF(Y20=4,"水",IF(Y20=5,"木",IF(Y20=6,"金","土"))))))</f>
        <v>日</v>
      </c>
      <c r="Z21" s="74" t="str">
        <f aca="false">IF(Z20=1,"日",IF(Z20=2,"月",IF(Z20=3,"火",IF(Z20=4,"水",IF(Z20=5,"木",IF(Z20=6,"金","土"))))))</f>
        <v>月</v>
      </c>
      <c r="AA21" s="72" t="str">
        <f aca="false">IF(AA20=1,"日",IF(AA20=2,"月",IF(AA20=3,"火",IF(AA20=4,"水",IF(AA20=5,"木",IF(AA20=6,"金","土"))))))</f>
        <v>火</v>
      </c>
      <c r="AB21" s="72" t="str">
        <f aca="false">IF(AB20=1,"日",IF(AB20=2,"月",IF(AB20=3,"火",IF(AB20=4,"水",IF(AB20=5,"木",IF(AB20=6,"金","土"))))))</f>
        <v>水</v>
      </c>
      <c r="AC21" s="72" t="str">
        <f aca="false">IF(AC20=1,"日",IF(AC20=2,"月",IF(AC20=3,"火",IF(AC20=4,"水",IF(AC20=5,"木",IF(AC20=6,"金","土"))))))</f>
        <v>木</v>
      </c>
      <c r="AD21" s="72" t="str">
        <f aca="false">IF(AD20=1,"日",IF(AD20=2,"月",IF(AD20=3,"火",IF(AD20=4,"水",IF(AD20=5,"木",IF(AD20=6,"金","土"))))))</f>
        <v>金</v>
      </c>
      <c r="AE21" s="72" t="str">
        <f aca="false">IF(AE20=1,"日",IF(AE20=2,"月",IF(AE20=3,"火",IF(AE20=4,"水",IF(AE20=5,"木",IF(AE20=6,"金","土"))))))</f>
        <v>土</v>
      </c>
      <c r="AF21" s="73" t="str">
        <f aca="false">IF(AF20=1,"日",IF(AF20=2,"月",IF(AF20=3,"火",IF(AF20=4,"水",IF(AF20=5,"木",IF(AF20=6,"金","土"))))))</f>
        <v>日</v>
      </c>
      <c r="AG21" s="74" t="str">
        <f aca="false">IF(AG20=1,"日",IF(AG20=2,"月",IF(AG20=3,"火",IF(AG20=4,"水",IF(AG20=5,"木",IF(AG20=6,"金","土"))))))</f>
        <v>月</v>
      </c>
      <c r="AH21" s="72" t="str">
        <f aca="false">IF(AH20=1,"日",IF(AH20=2,"月",IF(AH20=3,"火",IF(AH20=4,"水",IF(AH20=5,"木",IF(AH20=6,"金","土"))))))</f>
        <v>火</v>
      </c>
      <c r="AI21" s="72" t="str">
        <f aca="false">IF(AI20=1,"日",IF(AI20=2,"月",IF(AI20=3,"火",IF(AI20=4,"水",IF(AI20=5,"木",IF(AI20=6,"金","土"))))))</f>
        <v>水</v>
      </c>
      <c r="AJ21" s="72" t="str">
        <f aca="false">IF(AJ20=1,"日",IF(AJ20=2,"月",IF(AJ20=3,"火",IF(AJ20=4,"水",IF(AJ20=5,"木",IF(AJ20=6,"金","土"))))))</f>
        <v>木</v>
      </c>
      <c r="AK21" s="72" t="str">
        <f aca="false">IF(AK20=1,"日",IF(AK20=2,"月",IF(AK20=3,"火",IF(AK20=4,"水",IF(AK20=5,"木",IF(AK20=6,"金","土"))))))</f>
        <v>金</v>
      </c>
      <c r="AL21" s="72" t="str">
        <f aca="false">IF(AL20=1,"日",IF(AL20=2,"月",IF(AL20=3,"火",IF(AL20=4,"水",IF(AL20=5,"木",IF(AL20=6,"金","土"))))))</f>
        <v>土</v>
      </c>
      <c r="AM21" s="73" t="str">
        <f aca="false">IF(AM20=1,"日",IF(AM20=2,"月",IF(AM20=3,"火",IF(AM20=4,"水",IF(AM20=5,"木",IF(AM20=6,"金","土"))))))</f>
        <v>日</v>
      </c>
      <c r="AN21" s="74" t="str">
        <f aca="false">IF(AN20=1,"日",IF(AN20=2,"月",IF(AN20=3,"火",IF(AN20=4,"水",IF(AN20=5,"木",IF(AN20=6,"金","土"))))))</f>
        <v>月</v>
      </c>
      <c r="AO21" s="72" t="str">
        <f aca="false">IF(AO20=1,"日",IF(AO20=2,"月",IF(AO20=3,"火",IF(AO20=4,"水",IF(AO20=5,"木",IF(AO20=6,"金","土"))))))</f>
        <v>火</v>
      </c>
      <c r="AP21" s="72" t="str">
        <f aca="false">IF(AP20=1,"日",IF(AP20=2,"月",IF(AP20=3,"火",IF(AP20=4,"水",IF(AP20=5,"木",IF(AP20=6,"金","土"))))))</f>
        <v>水</v>
      </c>
      <c r="AQ21" s="72" t="str">
        <f aca="false">IF(AQ20=1,"日",IF(AQ20=2,"月",IF(AQ20=3,"火",IF(AQ20=4,"水",IF(AQ20=5,"木",IF(AQ20=6,"金","土"))))))</f>
        <v>木</v>
      </c>
      <c r="AR21" s="72" t="str">
        <f aca="false">IF(AR20=1,"日",IF(AR20=2,"月",IF(AR20=3,"火",IF(AR20=4,"水",IF(AR20=5,"木",IF(AR20=6,"金","土"))))))</f>
        <v>金</v>
      </c>
      <c r="AS21" s="72" t="str">
        <f aca="false">IF(AS20=1,"日",IF(AS20=2,"月",IF(AS20=3,"火",IF(AS20=4,"水",IF(AS20=5,"木",IF(AS20=6,"金","土"))))))</f>
        <v>土</v>
      </c>
      <c r="AT21" s="73" t="str">
        <f aca="false">IF(AT20=1,"日",IF(AT20=2,"月",IF(AT20=3,"火",IF(AT20=4,"水",IF(AT20=5,"木",IF(AT20=6,"金","土"))))))</f>
        <v>日</v>
      </c>
      <c r="AU21" s="72" t="str">
        <f aca="false">IF(AU20=1,"日",IF(AU20=2,"月",IF(AU20=3,"火",IF(AU20=4,"水",IF(AU20=5,"木",IF(AU20=6,"金",IF(AU20=0,"","土")))))))</f>
        <v/>
      </c>
      <c r="AV21" s="72" t="str">
        <f aca="false">IF(AV20=1,"日",IF(AV20=2,"月",IF(AV20=3,"火",IF(AV20=4,"水",IF(AV20=5,"木",IF(AV20=6,"金",IF(AV20=0,"","土")))))))</f>
        <v/>
      </c>
      <c r="AW21" s="72" t="str">
        <f aca="false">IF(AW20=1,"日",IF(AW20=2,"月",IF(AW20=3,"火",IF(AW20=4,"水",IF(AW20=5,"木",IF(AW20=6,"金",IF(AW20=0,"","土")))))))</f>
        <v/>
      </c>
      <c r="AX21" s="218"/>
      <c r="AY21" s="218"/>
      <c r="AZ21" s="219"/>
      <c r="BA21" s="219"/>
      <c r="BB21" s="220"/>
      <c r="BC21" s="220"/>
      <c r="BD21" s="220"/>
      <c r="BE21" s="220"/>
      <c r="BF21" s="220"/>
    </row>
    <row r="22" customFormat="false" ht="20.25" hidden="false" customHeight="true" outlineLevel="0" collapsed="false">
      <c r="B22" s="222" t="n">
        <v>1</v>
      </c>
      <c r="C22" s="223"/>
      <c r="D22" s="223"/>
      <c r="E22" s="223"/>
      <c r="F22" s="224"/>
      <c r="G22" s="79"/>
      <c r="H22" s="225"/>
      <c r="I22" s="225"/>
      <c r="J22" s="225"/>
      <c r="K22" s="225"/>
      <c r="L22" s="226"/>
      <c r="M22" s="226"/>
      <c r="N22" s="226"/>
      <c r="O22" s="226"/>
      <c r="P22" s="227" t="s">
        <v>34</v>
      </c>
      <c r="Q22" s="227"/>
      <c r="R22" s="227"/>
      <c r="S22" s="110"/>
      <c r="T22" s="111"/>
      <c r="U22" s="111"/>
      <c r="V22" s="111"/>
      <c r="W22" s="111"/>
      <c r="X22" s="111"/>
      <c r="Y22" s="112"/>
      <c r="Z22" s="110"/>
      <c r="AA22" s="111"/>
      <c r="AB22" s="111"/>
      <c r="AC22" s="111"/>
      <c r="AD22" s="111"/>
      <c r="AE22" s="111"/>
      <c r="AF22" s="112"/>
      <c r="AG22" s="110"/>
      <c r="AH22" s="111"/>
      <c r="AI22" s="111"/>
      <c r="AJ22" s="111"/>
      <c r="AK22" s="111"/>
      <c r="AL22" s="111"/>
      <c r="AM22" s="112"/>
      <c r="AN22" s="110"/>
      <c r="AO22" s="111"/>
      <c r="AP22" s="111"/>
      <c r="AQ22" s="111"/>
      <c r="AR22" s="111"/>
      <c r="AS22" s="111"/>
      <c r="AT22" s="112"/>
      <c r="AU22" s="110"/>
      <c r="AV22" s="111"/>
      <c r="AW22" s="111"/>
      <c r="AX22" s="228"/>
      <c r="AY22" s="228"/>
      <c r="AZ22" s="229"/>
      <c r="BA22" s="229"/>
      <c r="BB22" s="230"/>
      <c r="BC22" s="230"/>
      <c r="BD22" s="230"/>
      <c r="BE22" s="230"/>
      <c r="BF22" s="230"/>
    </row>
    <row r="23" customFormat="false" ht="20.25" hidden="false" customHeight="true" outlineLevel="0" collapsed="false">
      <c r="B23" s="222"/>
      <c r="C23" s="223"/>
      <c r="D23" s="223"/>
      <c r="E23" s="223"/>
      <c r="F23" s="231"/>
      <c r="G23" s="79"/>
      <c r="H23" s="225"/>
      <c r="I23" s="225"/>
      <c r="J23" s="225"/>
      <c r="K23" s="225"/>
      <c r="L23" s="226"/>
      <c r="M23" s="226"/>
      <c r="N23" s="226"/>
      <c r="O23" s="226"/>
      <c r="P23" s="232" t="s">
        <v>35</v>
      </c>
      <c r="Q23" s="232"/>
      <c r="R23" s="232"/>
      <c r="S23" s="233" t="str">
        <f aca="false">IF(S22="","",VLOOKUP(S22,'シフト記号表（勤務時間帯）'!$C$6:$K$35,9,FALSE()))</f>
        <v/>
      </c>
      <c r="T23" s="234" t="str">
        <f aca="false">IF(T22="","",VLOOKUP(T22,'シフト記号表（勤務時間帯）'!$C$6:$K$35,9,FALSE()))</f>
        <v/>
      </c>
      <c r="U23" s="234" t="str">
        <f aca="false">IF(U22="","",VLOOKUP(U22,'シフト記号表（勤務時間帯）'!$C$6:$K$35,9,FALSE()))</f>
        <v/>
      </c>
      <c r="V23" s="234" t="str">
        <f aca="false">IF(V22="","",VLOOKUP(V22,'シフト記号表（勤務時間帯）'!$C$6:$K$35,9,FALSE()))</f>
        <v/>
      </c>
      <c r="W23" s="234" t="str">
        <f aca="false">IF(W22="","",VLOOKUP(W22,'シフト記号表（勤務時間帯）'!$C$6:$K$35,9,FALSE()))</f>
        <v/>
      </c>
      <c r="X23" s="234" t="str">
        <f aca="false">IF(X22="","",VLOOKUP(X22,'シフト記号表（勤務時間帯）'!$C$6:$K$35,9,FALSE()))</f>
        <v/>
      </c>
      <c r="Y23" s="235" t="str">
        <f aca="false">IF(Y22="","",VLOOKUP(Y22,'シフト記号表（勤務時間帯）'!$C$6:$K$35,9,FALSE()))</f>
        <v/>
      </c>
      <c r="Z23" s="233" t="str">
        <f aca="false">IF(Z22="","",VLOOKUP(Z22,'シフト記号表（勤務時間帯）'!$C$6:$K$35,9,FALSE()))</f>
        <v/>
      </c>
      <c r="AA23" s="234" t="str">
        <f aca="false">IF(AA22="","",VLOOKUP(AA22,'シフト記号表（勤務時間帯）'!$C$6:$K$35,9,FALSE()))</f>
        <v/>
      </c>
      <c r="AB23" s="234" t="str">
        <f aca="false">IF(AB22="","",VLOOKUP(AB22,'シフト記号表（勤務時間帯）'!$C$6:$K$35,9,FALSE()))</f>
        <v/>
      </c>
      <c r="AC23" s="234" t="str">
        <f aca="false">IF(AC22="","",VLOOKUP(AC22,'シフト記号表（勤務時間帯）'!$C$6:$K$35,9,FALSE()))</f>
        <v/>
      </c>
      <c r="AD23" s="234" t="str">
        <f aca="false">IF(AD22="","",VLOOKUP(AD22,'シフト記号表（勤務時間帯）'!$C$6:$K$35,9,FALSE()))</f>
        <v/>
      </c>
      <c r="AE23" s="234" t="str">
        <f aca="false">IF(AE22="","",VLOOKUP(AE22,'シフト記号表（勤務時間帯）'!$C$6:$K$35,9,FALSE()))</f>
        <v/>
      </c>
      <c r="AF23" s="235" t="str">
        <f aca="false">IF(AF22="","",VLOOKUP(AF22,'シフト記号表（勤務時間帯）'!$C$6:$K$35,9,FALSE()))</f>
        <v/>
      </c>
      <c r="AG23" s="233" t="str">
        <f aca="false">IF(AG22="","",VLOOKUP(AG22,'シフト記号表（勤務時間帯）'!$C$6:$K$35,9,FALSE()))</f>
        <v/>
      </c>
      <c r="AH23" s="234" t="str">
        <f aca="false">IF(AH22="","",VLOOKUP(AH22,'シフト記号表（勤務時間帯）'!$C$6:$K$35,9,FALSE()))</f>
        <v/>
      </c>
      <c r="AI23" s="234" t="str">
        <f aca="false">IF(AI22="","",VLOOKUP(AI22,'シフト記号表（勤務時間帯）'!$C$6:$K$35,9,FALSE()))</f>
        <v/>
      </c>
      <c r="AJ23" s="234" t="str">
        <f aca="false">IF(AJ22="","",VLOOKUP(AJ22,'シフト記号表（勤務時間帯）'!$C$6:$K$35,9,FALSE()))</f>
        <v/>
      </c>
      <c r="AK23" s="234" t="str">
        <f aca="false">IF(AK22="","",VLOOKUP(AK22,'シフト記号表（勤務時間帯）'!$C$6:$K$35,9,FALSE()))</f>
        <v/>
      </c>
      <c r="AL23" s="234" t="str">
        <f aca="false">IF(AL22="","",VLOOKUP(AL22,'シフト記号表（勤務時間帯）'!$C$6:$K$35,9,FALSE()))</f>
        <v/>
      </c>
      <c r="AM23" s="235" t="str">
        <f aca="false">IF(AM22="","",VLOOKUP(AM22,'シフト記号表（勤務時間帯）'!$C$6:$K$35,9,FALSE()))</f>
        <v/>
      </c>
      <c r="AN23" s="233" t="str">
        <f aca="false">IF(AN22="","",VLOOKUP(AN22,'シフト記号表（勤務時間帯）'!$C$6:$K$35,9,FALSE()))</f>
        <v/>
      </c>
      <c r="AO23" s="234" t="str">
        <f aca="false">IF(AO22="","",VLOOKUP(AO22,'シフト記号表（勤務時間帯）'!$C$6:$K$35,9,FALSE()))</f>
        <v/>
      </c>
      <c r="AP23" s="234" t="str">
        <f aca="false">IF(AP22="","",VLOOKUP(AP22,'シフト記号表（勤務時間帯）'!$C$6:$K$35,9,FALSE()))</f>
        <v/>
      </c>
      <c r="AQ23" s="234" t="str">
        <f aca="false">IF(AQ22="","",VLOOKUP(AQ22,'シフト記号表（勤務時間帯）'!$C$6:$K$35,9,FALSE()))</f>
        <v/>
      </c>
      <c r="AR23" s="234" t="str">
        <f aca="false">IF(AR22="","",VLOOKUP(AR22,'シフト記号表（勤務時間帯）'!$C$6:$K$35,9,FALSE()))</f>
        <v/>
      </c>
      <c r="AS23" s="234" t="str">
        <f aca="false">IF(AS22="","",VLOOKUP(AS22,'シフト記号表（勤務時間帯）'!$C$6:$K$35,9,FALSE()))</f>
        <v/>
      </c>
      <c r="AT23" s="235" t="str">
        <f aca="false">IF(AT22="","",VLOOKUP(AT22,'シフト記号表（勤務時間帯）'!$C$6:$K$35,9,FALSE()))</f>
        <v/>
      </c>
      <c r="AU23" s="233" t="str">
        <f aca="false">IF(AU22="","",VLOOKUP(AU22,'シフト記号表（勤務時間帯）'!$C$6:$K$35,9,FALSE()))</f>
        <v/>
      </c>
      <c r="AV23" s="234" t="str">
        <f aca="false">IF(AV22="","",VLOOKUP(AV22,'シフト記号表（勤務時間帯）'!$C$6:$K$35,9,FALSE()))</f>
        <v/>
      </c>
      <c r="AW23" s="234" t="str">
        <f aca="false">IF(AW22="","",VLOOKUP(AW22,'シフト記号表（勤務時間帯）'!$C$6:$K$35,9,FALSE()))</f>
        <v/>
      </c>
      <c r="AX23" s="236" t="n">
        <f aca="false">IF($BB$3="４週",SUM(S23:AT23),IF($BB$3="暦月",SUM(S23:AW23),""))</f>
        <v>0</v>
      </c>
      <c r="AY23" s="236"/>
      <c r="AZ23" s="237" t="n">
        <f aca="false">IF($BB$3="４週",AX23/4,IF($BB$3="暦月",認知症対応型通所!AX23/(認知症対応型通所!$BB$8/7),""))</f>
        <v>0</v>
      </c>
      <c r="BA23" s="237"/>
      <c r="BB23" s="230"/>
      <c r="BC23" s="230"/>
      <c r="BD23" s="230"/>
      <c r="BE23" s="230"/>
      <c r="BF23" s="230"/>
    </row>
    <row r="24" customFormat="false" ht="20.25" hidden="false" customHeight="true" outlineLevel="0" collapsed="false">
      <c r="B24" s="222"/>
      <c r="C24" s="223"/>
      <c r="D24" s="223"/>
      <c r="E24" s="223"/>
      <c r="F24" s="238" t="n">
        <f aca="false">C22</f>
        <v>0</v>
      </c>
      <c r="G24" s="79"/>
      <c r="H24" s="225"/>
      <c r="I24" s="225"/>
      <c r="J24" s="225"/>
      <c r="K24" s="225"/>
      <c r="L24" s="226"/>
      <c r="M24" s="226"/>
      <c r="N24" s="226"/>
      <c r="O24" s="226"/>
      <c r="P24" s="239" t="s">
        <v>151</v>
      </c>
      <c r="Q24" s="239"/>
      <c r="R24" s="239"/>
      <c r="S24" s="96" t="str">
        <f aca="false">IF(S22="","",VLOOKUP(S22,'シフト記号表（勤務時間帯）'!$C$6:$U$35,19,FALSE()))</f>
        <v/>
      </c>
      <c r="T24" s="97" t="str">
        <f aca="false">IF(T22="","",VLOOKUP(T22,'シフト記号表（勤務時間帯）'!$C$6:$U$35,19,FALSE()))</f>
        <v/>
      </c>
      <c r="U24" s="97" t="str">
        <f aca="false">IF(U22="","",VLOOKUP(U22,'シフト記号表（勤務時間帯）'!$C$6:$U$35,19,FALSE()))</f>
        <v/>
      </c>
      <c r="V24" s="97" t="str">
        <f aca="false">IF(V22="","",VLOOKUP(V22,'シフト記号表（勤務時間帯）'!$C$6:$U$35,19,FALSE()))</f>
        <v/>
      </c>
      <c r="W24" s="97" t="str">
        <f aca="false">IF(W22="","",VLOOKUP(W22,'シフト記号表（勤務時間帯）'!$C$6:$U$35,19,FALSE()))</f>
        <v/>
      </c>
      <c r="X24" s="97" t="str">
        <f aca="false">IF(X22="","",VLOOKUP(X22,'シフト記号表（勤務時間帯）'!$C$6:$U$35,19,FALSE()))</f>
        <v/>
      </c>
      <c r="Y24" s="98" t="str">
        <f aca="false">IF(Y22="","",VLOOKUP(Y22,'シフト記号表（勤務時間帯）'!$C$6:$U$35,19,FALSE()))</f>
        <v/>
      </c>
      <c r="Z24" s="96" t="str">
        <f aca="false">IF(Z22="","",VLOOKUP(Z22,'シフト記号表（勤務時間帯）'!$C$6:$U$35,19,FALSE()))</f>
        <v/>
      </c>
      <c r="AA24" s="97" t="str">
        <f aca="false">IF(AA22="","",VLOOKUP(AA22,'シフト記号表（勤務時間帯）'!$C$6:$U$35,19,FALSE()))</f>
        <v/>
      </c>
      <c r="AB24" s="97" t="str">
        <f aca="false">IF(AB22="","",VLOOKUP(AB22,'シフト記号表（勤務時間帯）'!$C$6:$U$35,19,FALSE()))</f>
        <v/>
      </c>
      <c r="AC24" s="97" t="str">
        <f aca="false">IF(AC22="","",VLOOKUP(AC22,'シフト記号表（勤務時間帯）'!$C$6:$U$35,19,FALSE()))</f>
        <v/>
      </c>
      <c r="AD24" s="97" t="str">
        <f aca="false">IF(AD22="","",VLOOKUP(AD22,'シフト記号表（勤務時間帯）'!$C$6:$U$35,19,FALSE()))</f>
        <v/>
      </c>
      <c r="AE24" s="97" t="str">
        <f aca="false">IF(AE22="","",VLOOKUP(AE22,'シフト記号表（勤務時間帯）'!$C$6:$U$35,19,FALSE()))</f>
        <v/>
      </c>
      <c r="AF24" s="98" t="str">
        <f aca="false">IF(AF22="","",VLOOKUP(AF22,'シフト記号表（勤務時間帯）'!$C$6:$U$35,19,FALSE()))</f>
        <v/>
      </c>
      <c r="AG24" s="96" t="str">
        <f aca="false">IF(AG22="","",VLOOKUP(AG22,'シフト記号表（勤務時間帯）'!$C$6:$U$35,19,FALSE()))</f>
        <v/>
      </c>
      <c r="AH24" s="97" t="str">
        <f aca="false">IF(AH22="","",VLOOKUP(AH22,'シフト記号表（勤務時間帯）'!$C$6:$U$35,19,FALSE()))</f>
        <v/>
      </c>
      <c r="AI24" s="97" t="str">
        <f aca="false">IF(AI22="","",VLOOKUP(AI22,'シフト記号表（勤務時間帯）'!$C$6:$U$35,19,FALSE()))</f>
        <v/>
      </c>
      <c r="AJ24" s="97" t="str">
        <f aca="false">IF(AJ22="","",VLOOKUP(AJ22,'シフト記号表（勤務時間帯）'!$C$6:$U$35,19,FALSE()))</f>
        <v/>
      </c>
      <c r="AK24" s="97" t="str">
        <f aca="false">IF(AK22="","",VLOOKUP(AK22,'シフト記号表（勤務時間帯）'!$C$6:$U$35,19,FALSE()))</f>
        <v/>
      </c>
      <c r="AL24" s="97" t="str">
        <f aca="false">IF(AL22="","",VLOOKUP(AL22,'シフト記号表（勤務時間帯）'!$C$6:$U$35,19,FALSE()))</f>
        <v/>
      </c>
      <c r="AM24" s="98" t="str">
        <f aca="false">IF(AM22="","",VLOOKUP(AM22,'シフト記号表（勤務時間帯）'!$C$6:$U$35,19,FALSE()))</f>
        <v/>
      </c>
      <c r="AN24" s="96" t="str">
        <f aca="false">IF(AN22="","",VLOOKUP(AN22,'シフト記号表（勤務時間帯）'!$C$6:$U$35,19,FALSE()))</f>
        <v/>
      </c>
      <c r="AO24" s="97" t="str">
        <f aca="false">IF(AO22="","",VLOOKUP(AO22,'シフト記号表（勤務時間帯）'!$C$6:$U$35,19,FALSE()))</f>
        <v/>
      </c>
      <c r="AP24" s="97" t="str">
        <f aca="false">IF(AP22="","",VLOOKUP(AP22,'シフト記号表（勤務時間帯）'!$C$6:$U$35,19,FALSE()))</f>
        <v/>
      </c>
      <c r="AQ24" s="97" t="str">
        <f aca="false">IF(AQ22="","",VLOOKUP(AQ22,'シフト記号表（勤務時間帯）'!$C$6:$U$35,19,FALSE()))</f>
        <v/>
      </c>
      <c r="AR24" s="97" t="str">
        <f aca="false">IF(AR22="","",VLOOKUP(AR22,'シフト記号表（勤務時間帯）'!$C$6:$U$35,19,FALSE()))</f>
        <v/>
      </c>
      <c r="AS24" s="97" t="str">
        <f aca="false">IF(AS22="","",VLOOKUP(AS22,'シフト記号表（勤務時間帯）'!$C$6:$U$35,19,FALSE()))</f>
        <v/>
      </c>
      <c r="AT24" s="98" t="str">
        <f aca="false">IF(AT22="","",VLOOKUP(AT22,'シフト記号表（勤務時間帯）'!$C$6:$U$35,19,FALSE()))</f>
        <v/>
      </c>
      <c r="AU24" s="96" t="str">
        <f aca="false">IF(AU22="","",VLOOKUP(AU22,'シフト記号表（勤務時間帯）'!$C$6:$U$35,19,FALSE()))</f>
        <v/>
      </c>
      <c r="AV24" s="97" t="str">
        <f aca="false">IF(AV22="","",VLOOKUP(AV22,'シフト記号表（勤務時間帯）'!$C$6:$U$35,19,FALSE()))</f>
        <v/>
      </c>
      <c r="AW24" s="97" t="str">
        <f aca="false">IF(AW22="","",VLOOKUP(AW22,'シフト記号表（勤務時間帯）'!$C$6:$U$35,19,FALSE()))</f>
        <v/>
      </c>
      <c r="AX24" s="240" t="n">
        <f aca="false">IF($BB$3="４週",SUM(S24:AT24),IF($BB$3="暦月",SUM(S24:AW24),""))</f>
        <v>0</v>
      </c>
      <c r="AY24" s="240"/>
      <c r="AZ24" s="241" t="n">
        <f aca="false">IF($BB$3="４週",AX24/4,IF($BB$3="暦月",認知症対応型通所!AX24/(認知症対応型通所!$BB$8/7),""))</f>
        <v>0</v>
      </c>
      <c r="BA24" s="241"/>
      <c r="BB24" s="230"/>
      <c r="BC24" s="230"/>
      <c r="BD24" s="230"/>
      <c r="BE24" s="230"/>
      <c r="BF24" s="230"/>
    </row>
    <row r="25" customFormat="false" ht="20.25" hidden="false" customHeight="true" outlineLevel="0" collapsed="false">
      <c r="B25" s="242" t="n">
        <f aca="false">B22+1</f>
        <v>2</v>
      </c>
      <c r="C25" s="243"/>
      <c r="D25" s="243"/>
      <c r="E25" s="243"/>
      <c r="F25" s="104"/>
      <c r="G25" s="244"/>
      <c r="H25" s="244"/>
      <c r="I25" s="244"/>
      <c r="J25" s="244"/>
      <c r="K25" s="244"/>
      <c r="L25" s="245"/>
      <c r="M25" s="245"/>
      <c r="N25" s="245"/>
      <c r="O25" s="245"/>
      <c r="P25" s="246" t="s">
        <v>34</v>
      </c>
      <c r="Q25" s="246"/>
      <c r="R25" s="246"/>
      <c r="S25" s="110"/>
      <c r="T25" s="111"/>
      <c r="U25" s="111"/>
      <c r="V25" s="111"/>
      <c r="W25" s="111"/>
      <c r="X25" s="111"/>
      <c r="Y25" s="112"/>
      <c r="Z25" s="110"/>
      <c r="AA25" s="111"/>
      <c r="AB25" s="111"/>
      <c r="AC25" s="111"/>
      <c r="AD25" s="111"/>
      <c r="AE25" s="111"/>
      <c r="AF25" s="112"/>
      <c r="AG25" s="110"/>
      <c r="AH25" s="111"/>
      <c r="AI25" s="111"/>
      <c r="AJ25" s="111"/>
      <c r="AK25" s="111"/>
      <c r="AL25" s="111"/>
      <c r="AM25" s="112"/>
      <c r="AN25" s="110"/>
      <c r="AO25" s="111"/>
      <c r="AP25" s="111"/>
      <c r="AQ25" s="111"/>
      <c r="AR25" s="111"/>
      <c r="AS25" s="111"/>
      <c r="AT25" s="112"/>
      <c r="AU25" s="110"/>
      <c r="AV25" s="111"/>
      <c r="AW25" s="111"/>
      <c r="AX25" s="247"/>
      <c r="AY25" s="247"/>
      <c r="AZ25" s="248"/>
      <c r="BA25" s="248"/>
      <c r="BB25" s="249"/>
      <c r="BC25" s="249"/>
      <c r="BD25" s="249"/>
      <c r="BE25" s="249"/>
      <c r="BF25" s="249"/>
    </row>
    <row r="26" customFormat="false" ht="20.25" hidden="false" customHeight="true" outlineLevel="0" collapsed="false">
      <c r="B26" s="242"/>
      <c r="C26" s="243"/>
      <c r="D26" s="243"/>
      <c r="E26" s="243"/>
      <c r="F26" s="231"/>
      <c r="G26" s="244"/>
      <c r="H26" s="244"/>
      <c r="I26" s="244"/>
      <c r="J26" s="244"/>
      <c r="K26" s="244"/>
      <c r="L26" s="245"/>
      <c r="M26" s="245"/>
      <c r="N26" s="245"/>
      <c r="O26" s="245"/>
      <c r="P26" s="232" t="s">
        <v>35</v>
      </c>
      <c r="Q26" s="232"/>
      <c r="R26" s="232"/>
      <c r="S26" s="233" t="str">
        <f aca="false">IF(S25="","",VLOOKUP(S25,'シフト記号表（勤務時間帯）'!$C$6:$K$35,9,FALSE()))</f>
        <v/>
      </c>
      <c r="T26" s="234" t="str">
        <f aca="false">IF(T25="","",VLOOKUP(T25,'シフト記号表（勤務時間帯）'!$C$6:$K$35,9,FALSE()))</f>
        <v/>
      </c>
      <c r="U26" s="234" t="str">
        <f aca="false">IF(U25="","",VLOOKUP(U25,'シフト記号表（勤務時間帯）'!$C$6:$K$35,9,FALSE()))</f>
        <v/>
      </c>
      <c r="V26" s="234" t="str">
        <f aca="false">IF(V25="","",VLOOKUP(V25,'シフト記号表（勤務時間帯）'!$C$6:$K$35,9,FALSE()))</f>
        <v/>
      </c>
      <c r="W26" s="234" t="str">
        <f aca="false">IF(W25="","",VLOOKUP(W25,'シフト記号表（勤務時間帯）'!$C$6:$K$35,9,FALSE()))</f>
        <v/>
      </c>
      <c r="X26" s="234" t="str">
        <f aca="false">IF(X25="","",VLOOKUP(X25,'シフト記号表（勤務時間帯）'!$C$6:$K$35,9,FALSE()))</f>
        <v/>
      </c>
      <c r="Y26" s="235" t="str">
        <f aca="false">IF(Y25="","",VLOOKUP(Y25,'シフト記号表（勤務時間帯）'!$C$6:$K$35,9,FALSE()))</f>
        <v/>
      </c>
      <c r="Z26" s="233" t="str">
        <f aca="false">IF(Z25="","",VLOOKUP(Z25,'シフト記号表（勤務時間帯）'!$C$6:$K$35,9,FALSE()))</f>
        <v/>
      </c>
      <c r="AA26" s="234" t="str">
        <f aca="false">IF(AA25="","",VLOOKUP(AA25,'シフト記号表（勤務時間帯）'!$C$6:$K$35,9,FALSE()))</f>
        <v/>
      </c>
      <c r="AB26" s="234" t="str">
        <f aca="false">IF(AB25="","",VLOOKUP(AB25,'シフト記号表（勤務時間帯）'!$C$6:$K$35,9,FALSE()))</f>
        <v/>
      </c>
      <c r="AC26" s="234" t="str">
        <f aca="false">IF(AC25="","",VLOOKUP(AC25,'シフト記号表（勤務時間帯）'!$C$6:$K$35,9,FALSE()))</f>
        <v/>
      </c>
      <c r="AD26" s="234" t="str">
        <f aca="false">IF(AD25="","",VLOOKUP(AD25,'シフト記号表（勤務時間帯）'!$C$6:$K$35,9,FALSE()))</f>
        <v/>
      </c>
      <c r="AE26" s="234" t="str">
        <f aca="false">IF(AE25="","",VLOOKUP(AE25,'シフト記号表（勤務時間帯）'!$C$6:$K$35,9,FALSE()))</f>
        <v/>
      </c>
      <c r="AF26" s="235" t="str">
        <f aca="false">IF(AF25="","",VLOOKUP(AF25,'シフト記号表（勤務時間帯）'!$C$6:$K$35,9,FALSE()))</f>
        <v/>
      </c>
      <c r="AG26" s="233" t="str">
        <f aca="false">IF(AG25="","",VLOOKUP(AG25,'シフト記号表（勤務時間帯）'!$C$6:$K$35,9,FALSE()))</f>
        <v/>
      </c>
      <c r="AH26" s="234" t="str">
        <f aca="false">IF(AH25="","",VLOOKUP(AH25,'シフト記号表（勤務時間帯）'!$C$6:$K$35,9,FALSE()))</f>
        <v/>
      </c>
      <c r="AI26" s="234" t="str">
        <f aca="false">IF(AI25="","",VLOOKUP(AI25,'シフト記号表（勤務時間帯）'!$C$6:$K$35,9,FALSE()))</f>
        <v/>
      </c>
      <c r="AJ26" s="234" t="str">
        <f aca="false">IF(AJ25="","",VLOOKUP(AJ25,'シフト記号表（勤務時間帯）'!$C$6:$K$35,9,FALSE()))</f>
        <v/>
      </c>
      <c r="AK26" s="234" t="str">
        <f aca="false">IF(AK25="","",VLOOKUP(AK25,'シフト記号表（勤務時間帯）'!$C$6:$K$35,9,FALSE()))</f>
        <v/>
      </c>
      <c r="AL26" s="234" t="str">
        <f aca="false">IF(AL25="","",VLOOKUP(AL25,'シフト記号表（勤務時間帯）'!$C$6:$K$35,9,FALSE()))</f>
        <v/>
      </c>
      <c r="AM26" s="235" t="str">
        <f aca="false">IF(AM25="","",VLOOKUP(AM25,'シフト記号表（勤務時間帯）'!$C$6:$K$35,9,FALSE()))</f>
        <v/>
      </c>
      <c r="AN26" s="233" t="str">
        <f aca="false">IF(AN25="","",VLOOKUP(AN25,'シフト記号表（勤務時間帯）'!$C$6:$K$35,9,FALSE()))</f>
        <v/>
      </c>
      <c r="AO26" s="234" t="str">
        <f aca="false">IF(AO25="","",VLOOKUP(AO25,'シフト記号表（勤務時間帯）'!$C$6:$K$35,9,FALSE()))</f>
        <v/>
      </c>
      <c r="AP26" s="234" t="str">
        <f aca="false">IF(AP25="","",VLOOKUP(AP25,'シフト記号表（勤務時間帯）'!$C$6:$K$35,9,FALSE()))</f>
        <v/>
      </c>
      <c r="AQ26" s="234" t="str">
        <f aca="false">IF(AQ25="","",VLOOKUP(AQ25,'シフト記号表（勤務時間帯）'!$C$6:$K$35,9,FALSE()))</f>
        <v/>
      </c>
      <c r="AR26" s="234" t="str">
        <f aca="false">IF(AR25="","",VLOOKUP(AR25,'シフト記号表（勤務時間帯）'!$C$6:$K$35,9,FALSE()))</f>
        <v/>
      </c>
      <c r="AS26" s="234" t="str">
        <f aca="false">IF(AS25="","",VLOOKUP(AS25,'シフト記号表（勤務時間帯）'!$C$6:$K$35,9,FALSE()))</f>
        <v/>
      </c>
      <c r="AT26" s="235" t="str">
        <f aca="false">IF(AT25="","",VLOOKUP(AT25,'シフト記号表（勤務時間帯）'!$C$6:$K$35,9,FALSE()))</f>
        <v/>
      </c>
      <c r="AU26" s="233" t="str">
        <f aca="false">IF(AU25="","",VLOOKUP(AU25,'シフト記号表（勤務時間帯）'!$C$6:$K$35,9,FALSE()))</f>
        <v/>
      </c>
      <c r="AV26" s="234" t="str">
        <f aca="false">IF(AV25="","",VLOOKUP(AV25,'シフト記号表（勤務時間帯）'!$C$6:$K$35,9,FALSE()))</f>
        <v/>
      </c>
      <c r="AW26" s="234" t="str">
        <f aca="false">IF(AW25="","",VLOOKUP(AW25,'シフト記号表（勤務時間帯）'!$C$6:$K$35,9,FALSE()))</f>
        <v/>
      </c>
      <c r="AX26" s="236" t="n">
        <f aca="false">IF($BB$3="４週",SUM(S26:AT26),IF($BB$3="暦月",SUM(S26:AW26),""))</f>
        <v>0</v>
      </c>
      <c r="AY26" s="236"/>
      <c r="AZ26" s="237" t="n">
        <f aca="false">IF($BB$3="４週",AX26/4,IF($BB$3="暦月",認知症対応型通所!AX26/(認知症対応型通所!$BB$8/7),""))</f>
        <v>0</v>
      </c>
      <c r="BA26" s="237"/>
      <c r="BB26" s="249"/>
      <c r="BC26" s="249"/>
      <c r="BD26" s="249"/>
      <c r="BE26" s="249"/>
      <c r="BF26" s="249"/>
    </row>
    <row r="27" customFormat="false" ht="20.25" hidden="false" customHeight="true" outlineLevel="0" collapsed="false">
      <c r="B27" s="242"/>
      <c r="C27" s="243"/>
      <c r="D27" s="243"/>
      <c r="E27" s="243"/>
      <c r="F27" s="231" t="n">
        <f aca="false">C25</f>
        <v>0</v>
      </c>
      <c r="G27" s="244"/>
      <c r="H27" s="244"/>
      <c r="I27" s="244"/>
      <c r="J27" s="244"/>
      <c r="K27" s="244"/>
      <c r="L27" s="245"/>
      <c r="M27" s="245"/>
      <c r="N27" s="245"/>
      <c r="O27" s="245"/>
      <c r="P27" s="239" t="s">
        <v>151</v>
      </c>
      <c r="Q27" s="239"/>
      <c r="R27" s="239"/>
      <c r="S27" s="96" t="str">
        <f aca="false">IF(S25="","",VLOOKUP(S25,'シフト記号表（勤務時間帯）'!$C$6:$U$35,19,FALSE()))</f>
        <v/>
      </c>
      <c r="T27" s="97" t="str">
        <f aca="false">IF(T25="","",VLOOKUP(T25,'シフト記号表（勤務時間帯）'!$C$6:$U$35,19,FALSE()))</f>
        <v/>
      </c>
      <c r="U27" s="97" t="str">
        <f aca="false">IF(U25="","",VLOOKUP(U25,'シフト記号表（勤務時間帯）'!$C$6:$U$35,19,FALSE()))</f>
        <v/>
      </c>
      <c r="V27" s="97" t="str">
        <f aca="false">IF(V25="","",VLOOKUP(V25,'シフト記号表（勤務時間帯）'!$C$6:$U$35,19,FALSE()))</f>
        <v/>
      </c>
      <c r="W27" s="97" t="str">
        <f aca="false">IF(W25="","",VLOOKUP(W25,'シフト記号表（勤務時間帯）'!$C$6:$U$35,19,FALSE()))</f>
        <v/>
      </c>
      <c r="X27" s="97" t="str">
        <f aca="false">IF(X25="","",VLOOKUP(X25,'シフト記号表（勤務時間帯）'!$C$6:$U$35,19,FALSE()))</f>
        <v/>
      </c>
      <c r="Y27" s="98" t="str">
        <f aca="false">IF(Y25="","",VLOOKUP(Y25,'シフト記号表（勤務時間帯）'!$C$6:$U$35,19,FALSE()))</f>
        <v/>
      </c>
      <c r="Z27" s="96" t="str">
        <f aca="false">IF(Z25="","",VLOOKUP(Z25,'シフト記号表（勤務時間帯）'!$C$6:$U$35,19,FALSE()))</f>
        <v/>
      </c>
      <c r="AA27" s="97" t="str">
        <f aca="false">IF(AA25="","",VLOOKUP(AA25,'シフト記号表（勤務時間帯）'!$C$6:$U$35,19,FALSE()))</f>
        <v/>
      </c>
      <c r="AB27" s="97" t="str">
        <f aca="false">IF(AB25="","",VLOOKUP(AB25,'シフト記号表（勤務時間帯）'!$C$6:$U$35,19,FALSE()))</f>
        <v/>
      </c>
      <c r="AC27" s="97" t="str">
        <f aca="false">IF(AC25="","",VLOOKUP(AC25,'シフト記号表（勤務時間帯）'!$C$6:$U$35,19,FALSE()))</f>
        <v/>
      </c>
      <c r="AD27" s="97" t="str">
        <f aca="false">IF(AD25="","",VLOOKUP(AD25,'シフト記号表（勤務時間帯）'!$C$6:$U$35,19,FALSE()))</f>
        <v/>
      </c>
      <c r="AE27" s="97" t="str">
        <f aca="false">IF(AE25="","",VLOOKUP(AE25,'シフト記号表（勤務時間帯）'!$C$6:$U$35,19,FALSE()))</f>
        <v/>
      </c>
      <c r="AF27" s="98" t="str">
        <f aca="false">IF(AF25="","",VLOOKUP(AF25,'シフト記号表（勤務時間帯）'!$C$6:$U$35,19,FALSE()))</f>
        <v/>
      </c>
      <c r="AG27" s="96" t="str">
        <f aca="false">IF(AG25="","",VLOOKUP(AG25,'シフト記号表（勤務時間帯）'!$C$6:$U$35,19,FALSE()))</f>
        <v/>
      </c>
      <c r="AH27" s="97" t="str">
        <f aca="false">IF(AH25="","",VLOOKUP(AH25,'シフト記号表（勤務時間帯）'!$C$6:$U$35,19,FALSE()))</f>
        <v/>
      </c>
      <c r="AI27" s="97" t="str">
        <f aca="false">IF(AI25="","",VLOOKUP(AI25,'シフト記号表（勤務時間帯）'!$C$6:$U$35,19,FALSE()))</f>
        <v/>
      </c>
      <c r="AJ27" s="97" t="str">
        <f aca="false">IF(AJ25="","",VLOOKUP(AJ25,'シフト記号表（勤務時間帯）'!$C$6:$U$35,19,FALSE()))</f>
        <v/>
      </c>
      <c r="AK27" s="97" t="str">
        <f aca="false">IF(AK25="","",VLOOKUP(AK25,'シフト記号表（勤務時間帯）'!$C$6:$U$35,19,FALSE()))</f>
        <v/>
      </c>
      <c r="AL27" s="97" t="str">
        <f aca="false">IF(AL25="","",VLOOKUP(AL25,'シフト記号表（勤務時間帯）'!$C$6:$U$35,19,FALSE()))</f>
        <v/>
      </c>
      <c r="AM27" s="98" t="str">
        <f aca="false">IF(AM25="","",VLOOKUP(AM25,'シフト記号表（勤務時間帯）'!$C$6:$U$35,19,FALSE()))</f>
        <v/>
      </c>
      <c r="AN27" s="96" t="str">
        <f aca="false">IF(AN25="","",VLOOKUP(AN25,'シフト記号表（勤務時間帯）'!$C$6:$U$35,19,FALSE()))</f>
        <v/>
      </c>
      <c r="AO27" s="97" t="str">
        <f aca="false">IF(AO25="","",VLOOKUP(AO25,'シフト記号表（勤務時間帯）'!$C$6:$U$35,19,FALSE()))</f>
        <v/>
      </c>
      <c r="AP27" s="97" t="str">
        <f aca="false">IF(AP25="","",VLOOKUP(AP25,'シフト記号表（勤務時間帯）'!$C$6:$U$35,19,FALSE()))</f>
        <v/>
      </c>
      <c r="AQ27" s="97" t="str">
        <f aca="false">IF(AQ25="","",VLOOKUP(AQ25,'シフト記号表（勤務時間帯）'!$C$6:$U$35,19,FALSE()))</f>
        <v/>
      </c>
      <c r="AR27" s="97" t="str">
        <f aca="false">IF(AR25="","",VLOOKUP(AR25,'シフト記号表（勤務時間帯）'!$C$6:$U$35,19,FALSE()))</f>
        <v/>
      </c>
      <c r="AS27" s="97" t="str">
        <f aca="false">IF(AS25="","",VLOOKUP(AS25,'シフト記号表（勤務時間帯）'!$C$6:$U$35,19,FALSE()))</f>
        <v/>
      </c>
      <c r="AT27" s="98" t="str">
        <f aca="false">IF(AT25="","",VLOOKUP(AT25,'シフト記号表（勤務時間帯）'!$C$6:$U$35,19,FALSE()))</f>
        <v/>
      </c>
      <c r="AU27" s="96" t="str">
        <f aca="false">IF(AU25="","",VLOOKUP(AU25,'シフト記号表（勤務時間帯）'!$C$6:$U$35,19,FALSE()))</f>
        <v/>
      </c>
      <c r="AV27" s="97" t="str">
        <f aca="false">IF(AV25="","",VLOOKUP(AV25,'シフト記号表（勤務時間帯）'!$C$6:$U$35,19,FALSE()))</f>
        <v/>
      </c>
      <c r="AW27" s="97" t="str">
        <f aca="false">IF(AW25="","",VLOOKUP(AW25,'シフト記号表（勤務時間帯）'!$C$6:$U$35,19,FALSE()))</f>
        <v/>
      </c>
      <c r="AX27" s="240" t="n">
        <f aca="false">IF($BB$3="４週",SUM(S27:AT27),IF($BB$3="暦月",SUM(S27:AW27),""))</f>
        <v>0</v>
      </c>
      <c r="AY27" s="240"/>
      <c r="AZ27" s="241" t="n">
        <f aca="false">IF($BB$3="４週",AX27/4,IF($BB$3="暦月",認知症対応型通所!AX27/(認知症対応型通所!$BB$8/7),""))</f>
        <v>0</v>
      </c>
      <c r="BA27" s="241"/>
      <c r="BB27" s="249"/>
      <c r="BC27" s="249"/>
      <c r="BD27" s="249"/>
      <c r="BE27" s="249"/>
      <c r="BF27" s="249"/>
    </row>
    <row r="28" customFormat="false" ht="20.25" hidden="false" customHeight="true" outlineLevel="0" collapsed="false">
      <c r="B28" s="242" t="n">
        <f aca="false">B25+1</f>
        <v>3</v>
      </c>
      <c r="C28" s="250"/>
      <c r="D28" s="250"/>
      <c r="E28" s="250"/>
      <c r="F28" s="104"/>
      <c r="G28" s="244"/>
      <c r="H28" s="244"/>
      <c r="I28" s="244"/>
      <c r="J28" s="244"/>
      <c r="K28" s="244"/>
      <c r="L28" s="245"/>
      <c r="M28" s="245"/>
      <c r="N28" s="245"/>
      <c r="O28" s="245"/>
      <c r="P28" s="246" t="s">
        <v>34</v>
      </c>
      <c r="Q28" s="246"/>
      <c r="R28" s="246"/>
      <c r="S28" s="110"/>
      <c r="T28" s="111"/>
      <c r="U28" s="111"/>
      <c r="V28" s="111"/>
      <c r="W28" s="111"/>
      <c r="X28" s="111"/>
      <c r="Y28" s="112"/>
      <c r="Z28" s="110"/>
      <c r="AA28" s="111"/>
      <c r="AB28" s="111"/>
      <c r="AC28" s="111"/>
      <c r="AD28" s="111"/>
      <c r="AE28" s="111"/>
      <c r="AF28" s="112"/>
      <c r="AG28" s="110"/>
      <c r="AH28" s="111"/>
      <c r="AI28" s="111"/>
      <c r="AJ28" s="111"/>
      <c r="AK28" s="111"/>
      <c r="AL28" s="111"/>
      <c r="AM28" s="112"/>
      <c r="AN28" s="110"/>
      <c r="AO28" s="111"/>
      <c r="AP28" s="111"/>
      <c r="AQ28" s="111"/>
      <c r="AR28" s="111"/>
      <c r="AS28" s="111"/>
      <c r="AT28" s="112"/>
      <c r="AU28" s="110"/>
      <c r="AV28" s="111"/>
      <c r="AW28" s="111"/>
      <c r="AX28" s="247"/>
      <c r="AY28" s="247"/>
      <c r="AZ28" s="248"/>
      <c r="BA28" s="248"/>
      <c r="BB28" s="249"/>
      <c r="BC28" s="249"/>
      <c r="BD28" s="249"/>
      <c r="BE28" s="249"/>
      <c r="BF28" s="249"/>
    </row>
    <row r="29" customFormat="false" ht="20.25" hidden="false" customHeight="true" outlineLevel="0" collapsed="false">
      <c r="B29" s="242"/>
      <c r="C29" s="250"/>
      <c r="D29" s="250"/>
      <c r="E29" s="250"/>
      <c r="F29" s="231"/>
      <c r="G29" s="244"/>
      <c r="H29" s="244"/>
      <c r="I29" s="244"/>
      <c r="J29" s="244"/>
      <c r="K29" s="244"/>
      <c r="L29" s="245"/>
      <c r="M29" s="245"/>
      <c r="N29" s="245"/>
      <c r="O29" s="245"/>
      <c r="P29" s="232" t="s">
        <v>35</v>
      </c>
      <c r="Q29" s="232"/>
      <c r="R29" s="232"/>
      <c r="S29" s="233" t="str">
        <f aca="false">IF(S28="","",VLOOKUP(S28,'シフト記号表（勤務時間帯）'!$C$6:$K$35,9,FALSE()))</f>
        <v/>
      </c>
      <c r="T29" s="234" t="str">
        <f aca="false">IF(T28="","",VLOOKUP(T28,'シフト記号表（勤務時間帯）'!$C$6:$K$35,9,FALSE()))</f>
        <v/>
      </c>
      <c r="U29" s="234" t="str">
        <f aca="false">IF(U28="","",VLOOKUP(U28,'シフト記号表（勤務時間帯）'!$C$6:$K$35,9,FALSE()))</f>
        <v/>
      </c>
      <c r="V29" s="234" t="str">
        <f aca="false">IF(V28="","",VLOOKUP(V28,'シフト記号表（勤務時間帯）'!$C$6:$K$35,9,FALSE()))</f>
        <v/>
      </c>
      <c r="W29" s="234" t="str">
        <f aca="false">IF(W28="","",VLOOKUP(W28,'シフト記号表（勤務時間帯）'!$C$6:$K$35,9,FALSE()))</f>
        <v/>
      </c>
      <c r="X29" s="234" t="str">
        <f aca="false">IF(X28="","",VLOOKUP(X28,'シフト記号表（勤務時間帯）'!$C$6:$K$35,9,FALSE()))</f>
        <v/>
      </c>
      <c r="Y29" s="235" t="str">
        <f aca="false">IF(Y28="","",VLOOKUP(Y28,'シフト記号表（勤務時間帯）'!$C$6:$K$35,9,FALSE()))</f>
        <v/>
      </c>
      <c r="Z29" s="233" t="str">
        <f aca="false">IF(Z28="","",VLOOKUP(Z28,'シフト記号表（勤務時間帯）'!$C$6:$K$35,9,FALSE()))</f>
        <v/>
      </c>
      <c r="AA29" s="234" t="str">
        <f aca="false">IF(AA28="","",VLOOKUP(AA28,'シフト記号表（勤務時間帯）'!$C$6:$K$35,9,FALSE()))</f>
        <v/>
      </c>
      <c r="AB29" s="234" t="str">
        <f aca="false">IF(AB28="","",VLOOKUP(AB28,'シフト記号表（勤務時間帯）'!$C$6:$K$35,9,FALSE()))</f>
        <v/>
      </c>
      <c r="AC29" s="234" t="str">
        <f aca="false">IF(AC28="","",VLOOKUP(AC28,'シフト記号表（勤務時間帯）'!$C$6:$K$35,9,FALSE()))</f>
        <v/>
      </c>
      <c r="AD29" s="234" t="str">
        <f aca="false">IF(AD28="","",VLOOKUP(AD28,'シフト記号表（勤務時間帯）'!$C$6:$K$35,9,FALSE()))</f>
        <v/>
      </c>
      <c r="AE29" s="234" t="str">
        <f aca="false">IF(AE28="","",VLOOKUP(AE28,'シフト記号表（勤務時間帯）'!$C$6:$K$35,9,FALSE()))</f>
        <v/>
      </c>
      <c r="AF29" s="235" t="str">
        <f aca="false">IF(AF28="","",VLOOKUP(AF28,'シフト記号表（勤務時間帯）'!$C$6:$K$35,9,FALSE()))</f>
        <v/>
      </c>
      <c r="AG29" s="233" t="str">
        <f aca="false">IF(AG28="","",VLOOKUP(AG28,'シフト記号表（勤務時間帯）'!$C$6:$K$35,9,FALSE()))</f>
        <v/>
      </c>
      <c r="AH29" s="234" t="str">
        <f aca="false">IF(AH28="","",VLOOKUP(AH28,'シフト記号表（勤務時間帯）'!$C$6:$K$35,9,FALSE()))</f>
        <v/>
      </c>
      <c r="AI29" s="234" t="str">
        <f aca="false">IF(AI28="","",VLOOKUP(AI28,'シフト記号表（勤務時間帯）'!$C$6:$K$35,9,FALSE()))</f>
        <v/>
      </c>
      <c r="AJ29" s="234" t="str">
        <f aca="false">IF(AJ28="","",VLOOKUP(AJ28,'シフト記号表（勤務時間帯）'!$C$6:$K$35,9,FALSE()))</f>
        <v/>
      </c>
      <c r="AK29" s="234" t="str">
        <f aca="false">IF(AK28="","",VLOOKUP(AK28,'シフト記号表（勤務時間帯）'!$C$6:$K$35,9,FALSE()))</f>
        <v/>
      </c>
      <c r="AL29" s="234" t="str">
        <f aca="false">IF(AL28="","",VLOOKUP(AL28,'シフト記号表（勤務時間帯）'!$C$6:$K$35,9,FALSE()))</f>
        <v/>
      </c>
      <c r="AM29" s="235" t="str">
        <f aca="false">IF(AM28="","",VLOOKUP(AM28,'シフト記号表（勤務時間帯）'!$C$6:$K$35,9,FALSE()))</f>
        <v/>
      </c>
      <c r="AN29" s="233" t="str">
        <f aca="false">IF(AN28="","",VLOOKUP(AN28,'シフト記号表（勤務時間帯）'!$C$6:$K$35,9,FALSE()))</f>
        <v/>
      </c>
      <c r="AO29" s="234" t="str">
        <f aca="false">IF(AO28="","",VLOOKUP(AO28,'シフト記号表（勤務時間帯）'!$C$6:$K$35,9,FALSE()))</f>
        <v/>
      </c>
      <c r="AP29" s="234" t="str">
        <f aca="false">IF(AP28="","",VLOOKUP(AP28,'シフト記号表（勤務時間帯）'!$C$6:$K$35,9,FALSE()))</f>
        <v/>
      </c>
      <c r="AQ29" s="234" t="str">
        <f aca="false">IF(AQ28="","",VLOOKUP(AQ28,'シフト記号表（勤務時間帯）'!$C$6:$K$35,9,FALSE()))</f>
        <v/>
      </c>
      <c r="AR29" s="234" t="str">
        <f aca="false">IF(AR28="","",VLOOKUP(AR28,'シフト記号表（勤務時間帯）'!$C$6:$K$35,9,FALSE()))</f>
        <v/>
      </c>
      <c r="AS29" s="234" t="str">
        <f aca="false">IF(AS28="","",VLOOKUP(AS28,'シフト記号表（勤務時間帯）'!$C$6:$K$35,9,FALSE()))</f>
        <v/>
      </c>
      <c r="AT29" s="235" t="str">
        <f aca="false">IF(AT28="","",VLOOKUP(AT28,'シフト記号表（勤務時間帯）'!$C$6:$K$35,9,FALSE()))</f>
        <v/>
      </c>
      <c r="AU29" s="233" t="str">
        <f aca="false">IF(AU28="","",VLOOKUP(AU28,'シフト記号表（勤務時間帯）'!$C$6:$K$35,9,FALSE()))</f>
        <v/>
      </c>
      <c r="AV29" s="234" t="str">
        <f aca="false">IF(AV28="","",VLOOKUP(AV28,'シフト記号表（勤務時間帯）'!$C$6:$K$35,9,FALSE()))</f>
        <v/>
      </c>
      <c r="AW29" s="234" t="str">
        <f aca="false">IF(AW28="","",VLOOKUP(AW28,'シフト記号表（勤務時間帯）'!$C$6:$K$35,9,FALSE()))</f>
        <v/>
      </c>
      <c r="AX29" s="236" t="n">
        <f aca="false">IF($BB$3="４週",SUM(S29:AT29),IF($BB$3="暦月",SUM(S29:AW29),""))</f>
        <v>0</v>
      </c>
      <c r="AY29" s="236"/>
      <c r="AZ29" s="237" t="n">
        <f aca="false">IF($BB$3="４週",AX29/4,IF($BB$3="暦月",認知症対応型通所!AX29/(認知症対応型通所!$BB$8/7),""))</f>
        <v>0</v>
      </c>
      <c r="BA29" s="237"/>
      <c r="BB29" s="249"/>
      <c r="BC29" s="249"/>
      <c r="BD29" s="249"/>
      <c r="BE29" s="249"/>
      <c r="BF29" s="249"/>
    </row>
    <row r="30" customFormat="false" ht="20.25" hidden="false" customHeight="true" outlineLevel="0" collapsed="false">
      <c r="B30" s="242"/>
      <c r="C30" s="250"/>
      <c r="D30" s="250"/>
      <c r="E30" s="250"/>
      <c r="F30" s="231" t="n">
        <f aca="false">C28</f>
        <v>0</v>
      </c>
      <c r="G30" s="244"/>
      <c r="H30" s="244"/>
      <c r="I30" s="244"/>
      <c r="J30" s="244"/>
      <c r="K30" s="244"/>
      <c r="L30" s="245"/>
      <c r="M30" s="245"/>
      <c r="N30" s="245"/>
      <c r="O30" s="245"/>
      <c r="P30" s="239" t="s">
        <v>151</v>
      </c>
      <c r="Q30" s="239"/>
      <c r="R30" s="239"/>
      <c r="S30" s="96" t="str">
        <f aca="false">IF(S28="","",VLOOKUP(S28,'シフト記号表（勤務時間帯）'!$C$6:$U$35,19,FALSE()))</f>
        <v/>
      </c>
      <c r="T30" s="97" t="str">
        <f aca="false">IF(T28="","",VLOOKUP(T28,'シフト記号表（勤務時間帯）'!$C$6:$U$35,19,FALSE()))</f>
        <v/>
      </c>
      <c r="U30" s="97" t="str">
        <f aca="false">IF(U28="","",VLOOKUP(U28,'シフト記号表（勤務時間帯）'!$C$6:$U$35,19,FALSE()))</f>
        <v/>
      </c>
      <c r="V30" s="97" t="str">
        <f aca="false">IF(V28="","",VLOOKUP(V28,'シフト記号表（勤務時間帯）'!$C$6:$U$35,19,FALSE()))</f>
        <v/>
      </c>
      <c r="W30" s="97" t="str">
        <f aca="false">IF(W28="","",VLOOKUP(W28,'シフト記号表（勤務時間帯）'!$C$6:$U$35,19,FALSE()))</f>
        <v/>
      </c>
      <c r="X30" s="97" t="str">
        <f aca="false">IF(X28="","",VLOOKUP(X28,'シフト記号表（勤務時間帯）'!$C$6:$U$35,19,FALSE()))</f>
        <v/>
      </c>
      <c r="Y30" s="98" t="str">
        <f aca="false">IF(Y28="","",VLOOKUP(Y28,'シフト記号表（勤務時間帯）'!$C$6:$U$35,19,FALSE()))</f>
        <v/>
      </c>
      <c r="Z30" s="96" t="str">
        <f aca="false">IF(Z28="","",VLOOKUP(Z28,'シフト記号表（勤務時間帯）'!$C$6:$U$35,19,FALSE()))</f>
        <v/>
      </c>
      <c r="AA30" s="97" t="str">
        <f aca="false">IF(AA28="","",VLOOKUP(AA28,'シフト記号表（勤務時間帯）'!$C$6:$U$35,19,FALSE()))</f>
        <v/>
      </c>
      <c r="AB30" s="97" t="str">
        <f aca="false">IF(AB28="","",VLOOKUP(AB28,'シフト記号表（勤務時間帯）'!$C$6:$U$35,19,FALSE()))</f>
        <v/>
      </c>
      <c r="AC30" s="97" t="str">
        <f aca="false">IF(AC28="","",VLOOKUP(AC28,'シフト記号表（勤務時間帯）'!$C$6:$U$35,19,FALSE()))</f>
        <v/>
      </c>
      <c r="AD30" s="97" t="str">
        <f aca="false">IF(AD28="","",VLOOKUP(AD28,'シフト記号表（勤務時間帯）'!$C$6:$U$35,19,FALSE()))</f>
        <v/>
      </c>
      <c r="AE30" s="97" t="str">
        <f aca="false">IF(AE28="","",VLOOKUP(AE28,'シフト記号表（勤務時間帯）'!$C$6:$U$35,19,FALSE()))</f>
        <v/>
      </c>
      <c r="AF30" s="98" t="str">
        <f aca="false">IF(AF28="","",VLOOKUP(AF28,'シフト記号表（勤務時間帯）'!$C$6:$U$35,19,FALSE()))</f>
        <v/>
      </c>
      <c r="AG30" s="96" t="str">
        <f aca="false">IF(AG28="","",VLOOKUP(AG28,'シフト記号表（勤務時間帯）'!$C$6:$U$35,19,FALSE()))</f>
        <v/>
      </c>
      <c r="AH30" s="97" t="str">
        <f aca="false">IF(AH28="","",VLOOKUP(AH28,'シフト記号表（勤務時間帯）'!$C$6:$U$35,19,FALSE()))</f>
        <v/>
      </c>
      <c r="AI30" s="97" t="str">
        <f aca="false">IF(AI28="","",VLOOKUP(AI28,'シフト記号表（勤務時間帯）'!$C$6:$U$35,19,FALSE()))</f>
        <v/>
      </c>
      <c r="AJ30" s="97" t="str">
        <f aca="false">IF(AJ28="","",VLOOKUP(AJ28,'シフト記号表（勤務時間帯）'!$C$6:$U$35,19,FALSE()))</f>
        <v/>
      </c>
      <c r="AK30" s="97" t="str">
        <f aca="false">IF(AK28="","",VLOOKUP(AK28,'シフト記号表（勤務時間帯）'!$C$6:$U$35,19,FALSE()))</f>
        <v/>
      </c>
      <c r="AL30" s="97" t="str">
        <f aca="false">IF(AL28="","",VLOOKUP(AL28,'シフト記号表（勤務時間帯）'!$C$6:$U$35,19,FALSE()))</f>
        <v/>
      </c>
      <c r="AM30" s="98" t="str">
        <f aca="false">IF(AM28="","",VLOOKUP(AM28,'シフト記号表（勤務時間帯）'!$C$6:$U$35,19,FALSE()))</f>
        <v/>
      </c>
      <c r="AN30" s="96" t="str">
        <f aca="false">IF(AN28="","",VLOOKUP(AN28,'シフト記号表（勤務時間帯）'!$C$6:$U$35,19,FALSE()))</f>
        <v/>
      </c>
      <c r="AO30" s="97" t="str">
        <f aca="false">IF(AO28="","",VLOOKUP(AO28,'シフト記号表（勤務時間帯）'!$C$6:$U$35,19,FALSE()))</f>
        <v/>
      </c>
      <c r="AP30" s="97" t="str">
        <f aca="false">IF(AP28="","",VLOOKUP(AP28,'シフト記号表（勤務時間帯）'!$C$6:$U$35,19,FALSE()))</f>
        <v/>
      </c>
      <c r="AQ30" s="97" t="str">
        <f aca="false">IF(AQ28="","",VLOOKUP(AQ28,'シフト記号表（勤務時間帯）'!$C$6:$U$35,19,FALSE()))</f>
        <v/>
      </c>
      <c r="AR30" s="97" t="str">
        <f aca="false">IF(AR28="","",VLOOKUP(AR28,'シフト記号表（勤務時間帯）'!$C$6:$U$35,19,FALSE()))</f>
        <v/>
      </c>
      <c r="AS30" s="97" t="str">
        <f aca="false">IF(AS28="","",VLOOKUP(AS28,'シフト記号表（勤務時間帯）'!$C$6:$U$35,19,FALSE()))</f>
        <v/>
      </c>
      <c r="AT30" s="98" t="str">
        <f aca="false">IF(AT28="","",VLOOKUP(AT28,'シフト記号表（勤務時間帯）'!$C$6:$U$35,19,FALSE()))</f>
        <v/>
      </c>
      <c r="AU30" s="96" t="str">
        <f aca="false">IF(AU28="","",VLOOKUP(AU28,'シフト記号表（勤務時間帯）'!$C$6:$U$35,19,FALSE()))</f>
        <v/>
      </c>
      <c r="AV30" s="97" t="str">
        <f aca="false">IF(AV28="","",VLOOKUP(AV28,'シフト記号表（勤務時間帯）'!$C$6:$U$35,19,FALSE()))</f>
        <v/>
      </c>
      <c r="AW30" s="97" t="str">
        <f aca="false">IF(AW28="","",VLOOKUP(AW28,'シフト記号表（勤務時間帯）'!$C$6:$U$35,19,FALSE()))</f>
        <v/>
      </c>
      <c r="AX30" s="240" t="n">
        <f aca="false">IF($BB$3="４週",SUM(S30:AT30),IF($BB$3="暦月",SUM(S30:AW30),""))</f>
        <v>0</v>
      </c>
      <c r="AY30" s="240"/>
      <c r="AZ30" s="241" t="n">
        <f aca="false">IF($BB$3="４週",AX30/4,IF($BB$3="暦月",認知症対応型通所!AX30/(認知症対応型通所!$BB$8/7),""))</f>
        <v>0</v>
      </c>
      <c r="BA30" s="241"/>
      <c r="BB30" s="249"/>
      <c r="BC30" s="249"/>
      <c r="BD30" s="249"/>
      <c r="BE30" s="249"/>
      <c r="BF30" s="249"/>
    </row>
    <row r="31" customFormat="false" ht="20.25" hidden="false" customHeight="true" outlineLevel="0" collapsed="false">
      <c r="B31" s="242" t="n">
        <f aca="false">B28+1</f>
        <v>4</v>
      </c>
      <c r="C31" s="250"/>
      <c r="D31" s="250"/>
      <c r="E31" s="250"/>
      <c r="F31" s="104"/>
      <c r="G31" s="244"/>
      <c r="H31" s="244"/>
      <c r="I31" s="244"/>
      <c r="J31" s="244"/>
      <c r="K31" s="244"/>
      <c r="L31" s="245"/>
      <c r="M31" s="245"/>
      <c r="N31" s="245"/>
      <c r="O31" s="245"/>
      <c r="P31" s="246" t="s">
        <v>34</v>
      </c>
      <c r="Q31" s="246"/>
      <c r="R31" s="246"/>
      <c r="S31" s="110"/>
      <c r="T31" s="111"/>
      <c r="U31" s="111"/>
      <c r="V31" s="111"/>
      <c r="W31" s="111"/>
      <c r="X31" s="111"/>
      <c r="Y31" s="112"/>
      <c r="Z31" s="110"/>
      <c r="AA31" s="111"/>
      <c r="AB31" s="111"/>
      <c r="AC31" s="111"/>
      <c r="AD31" s="111"/>
      <c r="AE31" s="111"/>
      <c r="AF31" s="112"/>
      <c r="AG31" s="110"/>
      <c r="AH31" s="111"/>
      <c r="AI31" s="111"/>
      <c r="AJ31" s="111"/>
      <c r="AK31" s="111"/>
      <c r="AL31" s="111"/>
      <c r="AM31" s="112"/>
      <c r="AN31" s="110"/>
      <c r="AO31" s="111"/>
      <c r="AP31" s="111"/>
      <c r="AQ31" s="111"/>
      <c r="AR31" s="111"/>
      <c r="AS31" s="111"/>
      <c r="AT31" s="112"/>
      <c r="AU31" s="110"/>
      <c r="AV31" s="111"/>
      <c r="AW31" s="111"/>
      <c r="AX31" s="247"/>
      <c r="AY31" s="247"/>
      <c r="AZ31" s="248"/>
      <c r="BA31" s="248"/>
      <c r="BB31" s="249"/>
      <c r="BC31" s="249"/>
      <c r="BD31" s="249"/>
      <c r="BE31" s="249"/>
      <c r="BF31" s="249"/>
    </row>
    <row r="32" customFormat="false" ht="20.25" hidden="false" customHeight="true" outlineLevel="0" collapsed="false">
      <c r="B32" s="242"/>
      <c r="C32" s="250"/>
      <c r="D32" s="250"/>
      <c r="E32" s="250"/>
      <c r="F32" s="231"/>
      <c r="G32" s="244"/>
      <c r="H32" s="244"/>
      <c r="I32" s="244"/>
      <c r="J32" s="244"/>
      <c r="K32" s="244"/>
      <c r="L32" s="245"/>
      <c r="M32" s="245"/>
      <c r="N32" s="245"/>
      <c r="O32" s="245"/>
      <c r="P32" s="232" t="s">
        <v>35</v>
      </c>
      <c r="Q32" s="232"/>
      <c r="R32" s="232"/>
      <c r="S32" s="233" t="str">
        <f aca="false">IF(S31="","",VLOOKUP(S31,'シフト記号表（勤務時間帯）'!$C$6:$K$35,9,FALSE()))</f>
        <v/>
      </c>
      <c r="T32" s="234" t="str">
        <f aca="false">IF(T31="","",VLOOKUP(T31,'シフト記号表（勤務時間帯）'!$C$6:$K$35,9,FALSE()))</f>
        <v/>
      </c>
      <c r="U32" s="234" t="str">
        <f aca="false">IF(U31="","",VLOOKUP(U31,'シフト記号表（勤務時間帯）'!$C$6:$K$35,9,FALSE()))</f>
        <v/>
      </c>
      <c r="V32" s="234" t="str">
        <f aca="false">IF(V31="","",VLOOKUP(V31,'シフト記号表（勤務時間帯）'!$C$6:$K$35,9,FALSE()))</f>
        <v/>
      </c>
      <c r="W32" s="234" t="str">
        <f aca="false">IF(W31="","",VLOOKUP(W31,'シフト記号表（勤務時間帯）'!$C$6:$K$35,9,FALSE()))</f>
        <v/>
      </c>
      <c r="X32" s="234" t="str">
        <f aca="false">IF(X31="","",VLOOKUP(X31,'シフト記号表（勤務時間帯）'!$C$6:$K$35,9,FALSE()))</f>
        <v/>
      </c>
      <c r="Y32" s="235" t="str">
        <f aca="false">IF(Y31="","",VLOOKUP(Y31,'シフト記号表（勤務時間帯）'!$C$6:$K$35,9,FALSE()))</f>
        <v/>
      </c>
      <c r="Z32" s="233" t="str">
        <f aca="false">IF(Z31="","",VLOOKUP(Z31,'シフト記号表（勤務時間帯）'!$C$6:$K$35,9,FALSE()))</f>
        <v/>
      </c>
      <c r="AA32" s="234" t="str">
        <f aca="false">IF(AA31="","",VLOOKUP(AA31,'シフト記号表（勤務時間帯）'!$C$6:$K$35,9,FALSE()))</f>
        <v/>
      </c>
      <c r="AB32" s="234" t="str">
        <f aca="false">IF(AB31="","",VLOOKUP(AB31,'シフト記号表（勤務時間帯）'!$C$6:$K$35,9,FALSE()))</f>
        <v/>
      </c>
      <c r="AC32" s="234" t="str">
        <f aca="false">IF(AC31="","",VLOOKUP(AC31,'シフト記号表（勤務時間帯）'!$C$6:$K$35,9,FALSE()))</f>
        <v/>
      </c>
      <c r="AD32" s="234" t="str">
        <f aca="false">IF(AD31="","",VLOOKUP(AD31,'シフト記号表（勤務時間帯）'!$C$6:$K$35,9,FALSE()))</f>
        <v/>
      </c>
      <c r="AE32" s="234" t="str">
        <f aca="false">IF(AE31="","",VLOOKUP(AE31,'シフト記号表（勤務時間帯）'!$C$6:$K$35,9,FALSE()))</f>
        <v/>
      </c>
      <c r="AF32" s="235" t="str">
        <f aca="false">IF(AF31="","",VLOOKUP(AF31,'シフト記号表（勤務時間帯）'!$C$6:$K$35,9,FALSE()))</f>
        <v/>
      </c>
      <c r="AG32" s="233" t="str">
        <f aca="false">IF(AG31="","",VLOOKUP(AG31,'シフト記号表（勤務時間帯）'!$C$6:$K$35,9,FALSE()))</f>
        <v/>
      </c>
      <c r="AH32" s="234" t="str">
        <f aca="false">IF(AH31="","",VLOOKUP(AH31,'シフト記号表（勤務時間帯）'!$C$6:$K$35,9,FALSE()))</f>
        <v/>
      </c>
      <c r="AI32" s="234" t="str">
        <f aca="false">IF(AI31="","",VLOOKUP(AI31,'シフト記号表（勤務時間帯）'!$C$6:$K$35,9,FALSE()))</f>
        <v/>
      </c>
      <c r="AJ32" s="234" t="str">
        <f aca="false">IF(AJ31="","",VLOOKUP(AJ31,'シフト記号表（勤務時間帯）'!$C$6:$K$35,9,FALSE()))</f>
        <v/>
      </c>
      <c r="AK32" s="234" t="str">
        <f aca="false">IF(AK31="","",VLOOKUP(AK31,'シフト記号表（勤務時間帯）'!$C$6:$K$35,9,FALSE()))</f>
        <v/>
      </c>
      <c r="AL32" s="234" t="str">
        <f aca="false">IF(AL31="","",VLOOKUP(AL31,'シフト記号表（勤務時間帯）'!$C$6:$K$35,9,FALSE()))</f>
        <v/>
      </c>
      <c r="AM32" s="235" t="str">
        <f aca="false">IF(AM31="","",VLOOKUP(AM31,'シフト記号表（勤務時間帯）'!$C$6:$K$35,9,FALSE()))</f>
        <v/>
      </c>
      <c r="AN32" s="233" t="str">
        <f aca="false">IF(AN31="","",VLOOKUP(AN31,'シフト記号表（勤務時間帯）'!$C$6:$K$35,9,FALSE()))</f>
        <v/>
      </c>
      <c r="AO32" s="234" t="str">
        <f aca="false">IF(AO31="","",VLOOKUP(AO31,'シフト記号表（勤務時間帯）'!$C$6:$K$35,9,FALSE()))</f>
        <v/>
      </c>
      <c r="AP32" s="234" t="str">
        <f aca="false">IF(AP31="","",VLOOKUP(AP31,'シフト記号表（勤務時間帯）'!$C$6:$K$35,9,FALSE()))</f>
        <v/>
      </c>
      <c r="AQ32" s="234" t="str">
        <f aca="false">IF(AQ31="","",VLOOKUP(AQ31,'シフト記号表（勤務時間帯）'!$C$6:$K$35,9,FALSE()))</f>
        <v/>
      </c>
      <c r="AR32" s="234" t="str">
        <f aca="false">IF(AR31="","",VLOOKUP(AR31,'シフト記号表（勤務時間帯）'!$C$6:$K$35,9,FALSE()))</f>
        <v/>
      </c>
      <c r="AS32" s="234" t="str">
        <f aca="false">IF(AS31="","",VLOOKUP(AS31,'シフト記号表（勤務時間帯）'!$C$6:$K$35,9,FALSE()))</f>
        <v/>
      </c>
      <c r="AT32" s="235" t="str">
        <f aca="false">IF(AT31="","",VLOOKUP(AT31,'シフト記号表（勤務時間帯）'!$C$6:$K$35,9,FALSE()))</f>
        <v/>
      </c>
      <c r="AU32" s="233" t="str">
        <f aca="false">IF(AU31="","",VLOOKUP(AU31,'シフト記号表（勤務時間帯）'!$C$6:$K$35,9,FALSE()))</f>
        <v/>
      </c>
      <c r="AV32" s="234" t="str">
        <f aca="false">IF(AV31="","",VLOOKUP(AV31,'シフト記号表（勤務時間帯）'!$C$6:$K$35,9,FALSE()))</f>
        <v/>
      </c>
      <c r="AW32" s="234" t="str">
        <f aca="false">IF(AW31="","",VLOOKUP(AW31,'シフト記号表（勤務時間帯）'!$C$6:$K$35,9,FALSE()))</f>
        <v/>
      </c>
      <c r="AX32" s="236" t="n">
        <f aca="false">IF($BB$3="４週",SUM(S32:AT32),IF($BB$3="暦月",SUM(S32:AW32),""))</f>
        <v>0</v>
      </c>
      <c r="AY32" s="236"/>
      <c r="AZ32" s="237" t="n">
        <f aca="false">IF($BB$3="４週",AX32/4,IF($BB$3="暦月",認知症対応型通所!AX32/(認知症対応型通所!$BB$8/7),""))</f>
        <v>0</v>
      </c>
      <c r="BA32" s="237"/>
      <c r="BB32" s="249"/>
      <c r="BC32" s="249"/>
      <c r="BD32" s="249"/>
      <c r="BE32" s="249"/>
      <c r="BF32" s="249"/>
    </row>
    <row r="33" customFormat="false" ht="20.25" hidden="false" customHeight="true" outlineLevel="0" collapsed="false">
      <c r="B33" s="242"/>
      <c r="C33" s="250"/>
      <c r="D33" s="250"/>
      <c r="E33" s="250"/>
      <c r="F33" s="231" t="n">
        <f aca="false">C31</f>
        <v>0</v>
      </c>
      <c r="G33" s="244"/>
      <c r="H33" s="244"/>
      <c r="I33" s="244"/>
      <c r="J33" s="244"/>
      <c r="K33" s="244"/>
      <c r="L33" s="245"/>
      <c r="M33" s="245"/>
      <c r="N33" s="245"/>
      <c r="O33" s="245"/>
      <c r="P33" s="239" t="s">
        <v>151</v>
      </c>
      <c r="Q33" s="239"/>
      <c r="R33" s="239"/>
      <c r="S33" s="96" t="str">
        <f aca="false">IF(S31="","",VLOOKUP(S31,'シフト記号表（勤務時間帯）'!$C$6:$U$35,19,FALSE()))</f>
        <v/>
      </c>
      <c r="T33" s="97" t="str">
        <f aca="false">IF(T31="","",VLOOKUP(T31,'シフト記号表（勤務時間帯）'!$C$6:$U$35,19,FALSE()))</f>
        <v/>
      </c>
      <c r="U33" s="97" t="str">
        <f aca="false">IF(U31="","",VLOOKUP(U31,'シフト記号表（勤務時間帯）'!$C$6:$U$35,19,FALSE()))</f>
        <v/>
      </c>
      <c r="V33" s="97" t="str">
        <f aca="false">IF(V31="","",VLOOKUP(V31,'シフト記号表（勤務時間帯）'!$C$6:$U$35,19,FALSE()))</f>
        <v/>
      </c>
      <c r="W33" s="97" t="str">
        <f aca="false">IF(W31="","",VLOOKUP(W31,'シフト記号表（勤務時間帯）'!$C$6:$U$35,19,FALSE()))</f>
        <v/>
      </c>
      <c r="X33" s="97" t="str">
        <f aca="false">IF(X31="","",VLOOKUP(X31,'シフト記号表（勤務時間帯）'!$C$6:$U$35,19,FALSE()))</f>
        <v/>
      </c>
      <c r="Y33" s="98" t="str">
        <f aca="false">IF(Y31="","",VLOOKUP(Y31,'シフト記号表（勤務時間帯）'!$C$6:$U$35,19,FALSE()))</f>
        <v/>
      </c>
      <c r="Z33" s="96" t="str">
        <f aca="false">IF(Z31="","",VLOOKUP(Z31,'シフト記号表（勤務時間帯）'!$C$6:$U$35,19,FALSE()))</f>
        <v/>
      </c>
      <c r="AA33" s="97" t="str">
        <f aca="false">IF(AA31="","",VLOOKUP(AA31,'シフト記号表（勤務時間帯）'!$C$6:$U$35,19,FALSE()))</f>
        <v/>
      </c>
      <c r="AB33" s="97" t="str">
        <f aca="false">IF(AB31="","",VLOOKUP(AB31,'シフト記号表（勤務時間帯）'!$C$6:$U$35,19,FALSE()))</f>
        <v/>
      </c>
      <c r="AC33" s="97" t="str">
        <f aca="false">IF(AC31="","",VLOOKUP(AC31,'シフト記号表（勤務時間帯）'!$C$6:$U$35,19,FALSE()))</f>
        <v/>
      </c>
      <c r="AD33" s="97" t="str">
        <f aca="false">IF(AD31="","",VLOOKUP(AD31,'シフト記号表（勤務時間帯）'!$C$6:$U$35,19,FALSE()))</f>
        <v/>
      </c>
      <c r="AE33" s="97" t="str">
        <f aca="false">IF(AE31="","",VLOOKUP(AE31,'シフト記号表（勤務時間帯）'!$C$6:$U$35,19,FALSE()))</f>
        <v/>
      </c>
      <c r="AF33" s="98" t="str">
        <f aca="false">IF(AF31="","",VLOOKUP(AF31,'シフト記号表（勤務時間帯）'!$C$6:$U$35,19,FALSE()))</f>
        <v/>
      </c>
      <c r="AG33" s="96" t="str">
        <f aca="false">IF(AG31="","",VLOOKUP(AG31,'シフト記号表（勤務時間帯）'!$C$6:$U$35,19,FALSE()))</f>
        <v/>
      </c>
      <c r="AH33" s="97" t="str">
        <f aca="false">IF(AH31="","",VLOOKUP(AH31,'シフト記号表（勤務時間帯）'!$C$6:$U$35,19,FALSE()))</f>
        <v/>
      </c>
      <c r="AI33" s="97" t="str">
        <f aca="false">IF(AI31="","",VLOOKUP(AI31,'シフト記号表（勤務時間帯）'!$C$6:$U$35,19,FALSE()))</f>
        <v/>
      </c>
      <c r="AJ33" s="97" t="str">
        <f aca="false">IF(AJ31="","",VLOOKUP(AJ31,'シフト記号表（勤務時間帯）'!$C$6:$U$35,19,FALSE()))</f>
        <v/>
      </c>
      <c r="AK33" s="97" t="str">
        <f aca="false">IF(AK31="","",VLOOKUP(AK31,'シフト記号表（勤務時間帯）'!$C$6:$U$35,19,FALSE()))</f>
        <v/>
      </c>
      <c r="AL33" s="97" t="str">
        <f aca="false">IF(AL31="","",VLOOKUP(AL31,'シフト記号表（勤務時間帯）'!$C$6:$U$35,19,FALSE()))</f>
        <v/>
      </c>
      <c r="AM33" s="98" t="str">
        <f aca="false">IF(AM31="","",VLOOKUP(AM31,'シフト記号表（勤務時間帯）'!$C$6:$U$35,19,FALSE()))</f>
        <v/>
      </c>
      <c r="AN33" s="96" t="str">
        <f aca="false">IF(AN31="","",VLOOKUP(AN31,'シフト記号表（勤務時間帯）'!$C$6:$U$35,19,FALSE()))</f>
        <v/>
      </c>
      <c r="AO33" s="97" t="str">
        <f aca="false">IF(AO31="","",VLOOKUP(AO31,'シフト記号表（勤務時間帯）'!$C$6:$U$35,19,FALSE()))</f>
        <v/>
      </c>
      <c r="AP33" s="97" t="str">
        <f aca="false">IF(AP31="","",VLOOKUP(AP31,'シフト記号表（勤務時間帯）'!$C$6:$U$35,19,FALSE()))</f>
        <v/>
      </c>
      <c r="AQ33" s="97" t="str">
        <f aca="false">IF(AQ31="","",VLOOKUP(AQ31,'シフト記号表（勤務時間帯）'!$C$6:$U$35,19,FALSE()))</f>
        <v/>
      </c>
      <c r="AR33" s="97" t="str">
        <f aca="false">IF(AR31="","",VLOOKUP(AR31,'シフト記号表（勤務時間帯）'!$C$6:$U$35,19,FALSE()))</f>
        <v/>
      </c>
      <c r="AS33" s="97" t="str">
        <f aca="false">IF(AS31="","",VLOOKUP(AS31,'シフト記号表（勤務時間帯）'!$C$6:$U$35,19,FALSE()))</f>
        <v/>
      </c>
      <c r="AT33" s="98" t="str">
        <f aca="false">IF(AT31="","",VLOOKUP(AT31,'シフト記号表（勤務時間帯）'!$C$6:$U$35,19,FALSE()))</f>
        <v/>
      </c>
      <c r="AU33" s="96" t="str">
        <f aca="false">IF(AU31="","",VLOOKUP(AU31,'シフト記号表（勤務時間帯）'!$C$6:$U$35,19,FALSE()))</f>
        <v/>
      </c>
      <c r="AV33" s="97" t="str">
        <f aca="false">IF(AV31="","",VLOOKUP(AV31,'シフト記号表（勤務時間帯）'!$C$6:$U$35,19,FALSE()))</f>
        <v/>
      </c>
      <c r="AW33" s="97" t="str">
        <f aca="false">IF(AW31="","",VLOOKUP(AW31,'シフト記号表（勤務時間帯）'!$C$6:$U$35,19,FALSE()))</f>
        <v/>
      </c>
      <c r="AX33" s="240" t="n">
        <f aca="false">IF($BB$3="４週",SUM(S33:AT33),IF($BB$3="暦月",SUM(S33:AW33),""))</f>
        <v>0</v>
      </c>
      <c r="AY33" s="240"/>
      <c r="AZ33" s="241" t="n">
        <f aca="false">IF($BB$3="４週",AX33/4,IF($BB$3="暦月",認知症対応型通所!AX33/(認知症対応型通所!$BB$8/7),""))</f>
        <v>0</v>
      </c>
      <c r="BA33" s="241"/>
      <c r="BB33" s="249"/>
      <c r="BC33" s="249"/>
      <c r="BD33" s="249"/>
      <c r="BE33" s="249"/>
      <c r="BF33" s="249"/>
    </row>
    <row r="34" customFormat="false" ht="20.25" hidden="false" customHeight="true" outlineLevel="0" collapsed="false">
      <c r="B34" s="242" t="n">
        <f aca="false">B31+1</f>
        <v>5</v>
      </c>
      <c r="C34" s="250"/>
      <c r="D34" s="250"/>
      <c r="E34" s="250"/>
      <c r="F34" s="104"/>
      <c r="G34" s="244"/>
      <c r="H34" s="244"/>
      <c r="I34" s="244"/>
      <c r="J34" s="244"/>
      <c r="K34" s="244"/>
      <c r="L34" s="245"/>
      <c r="M34" s="245"/>
      <c r="N34" s="245"/>
      <c r="O34" s="245"/>
      <c r="P34" s="246" t="s">
        <v>34</v>
      </c>
      <c r="Q34" s="246"/>
      <c r="R34" s="246"/>
      <c r="S34" s="110"/>
      <c r="T34" s="111"/>
      <c r="U34" s="111"/>
      <c r="V34" s="111"/>
      <c r="W34" s="111"/>
      <c r="X34" s="111"/>
      <c r="Y34" s="112"/>
      <c r="Z34" s="110"/>
      <c r="AA34" s="111"/>
      <c r="AB34" s="111"/>
      <c r="AC34" s="111"/>
      <c r="AD34" s="111"/>
      <c r="AE34" s="111"/>
      <c r="AF34" s="112"/>
      <c r="AG34" s="110"/>
      <c r="AH34" s="111"/>
      <c r="AI34" s="111"/>
      <c r="AJ34" s="111"/>
      <c r="AK34" s="111"/>
      <c r="AL34" s="111"/>
      <c r="AM34" s="112"/>
      <c r="AN34" s="110"/>
      <c r="AO34" s="111"/>
      <c r="AP34" s="111"/>
      <c r="AQ34" s="111"/>
      <c r="AR34" s="111"/>
      <c r="AS34" s="111"/>
      <c r="AT34" s="112"/>
      <c r="AU34" s="110"/>
      <c r="AV34" s="111"/>
      <c r="AW34" s="111"/>
      <c r="AX34" s="247"/>
      <c r="AY34" s="247"/>
      <c r="AZ34" s="248"/>
      <c r="BA34" s="248"/>
      <c r="BB34" s="249"/>
      <c r="BC34" s="249"/>
      <c r="BD34" s="249"/>
      <c r="BE34" s="249"/>
      <c r="BF34" s="249"/>
    </row>
    <row r="35" customFormat="false" ht="20.25" hidden="false" customHeight="true" outlineLevel="0" collapsed="false">
      <c r="B35" s="242"/>
      <c r="C35" s="250"/>
      <c r="D35" s="250"/>
      <c r="E35" s="250"/>
      <c r="F35" s="231"/>
      <c r="G35" s="244"/>
      <c r="H35" s="244"/>
      <c r="I35" s="244"/>
      <c r="J35" s="244"/>
      <c r="K35" s="244"/>
      <c r="L35" s="245"/>
      <c r="M35" s="245"/>
      <c r="N35" s="245"/>
      <c r="O35" s="245"/>
      <c r="P35" s="232" t="s">
        <v>35</v>
      </c>
      <c r="Q35" s="232"/>
      <c r="R35" s="232"/>
      <c r="S35" s="233" t="str">
        <f aca="false">IF(S34="","",VLOOKUP(S34,'シフト記号表（勤務時間帯）'!$C$6:$K$35,9,FALSE()))</f>
        <v/>
      </c>
      <c r="T35" s="234" t="str">
        <f aca="false">IF(T34="","",VLOOKUP(T34,'シフト記号表（勤務時間帯）'!$C$6:$K$35,9,FALSE()))</f>
        <v/>
      </c>
      <c r="U35" s="234" t="str">
        <f aca="false">IF(U34="","",VLOOKUP(U34,'シフト記号表（勤務時間帯）'!$C$6:$K$35,9,FALSE()))</f>
        <v/>
      </c>
      <c r="V35" s="234" t="str">
        <f aca="false">IF(V34="","",VLOOKUP(V34,'シフト記号表（勤務時間帯）'!$C$6:$K$35,9,FALSE()))</f>
        <v/>
      </c>
      <c r="W35" s="234" t="str">
        <f aca="false">IF(W34="","",VLOOKUP(W34,'シフト記号表（勤務時間帯）'!$C$6:$K$35,9,FALSE()))</f>
        <v/>
      </c>
      <c r="X35" s="234" t="str">
        <f aca="false">IF(X34="","",VLOOKUP(X34,'シフト記号表（勤務時間帯）'!$C$6:$K$35,9,FALSE()))</f>
        <v/>
      </c>
      <c r="Y35" s="235" t="str">
        <f aca="false">IF(Y34="","",VLOOKUP(Y34,'シフト記号表（勤務時間帯）'!$C$6:$K$35,9,FALSE()))</f>
        <v/>
      </c>
      <c r="Z35" s="233" t="str">
        <f aca="false">IF(Z34="","",VLOOKUP(Z34,'シフト記号表（勤務時間帯）'!$C$6:$K$35,9,FALSE()))</f>
        <v/>
      </c>
      <c r="AA35" s="234" t="str">
        <f aca="false">IF(AA34="","",VLOOKUP(AA34,'シフト記号表（勤務時間帯）'!$C$6:$K$35,9,FALSE()))</f>
        <v/>
      </c>
      <c r="AB35" s="234" t="str">
        <f aca="false">IF(AB34="","",VLOOKUP(AB34,'シフト記号表（勤務時間帯）'!$C$6:$K$35,9,FALSE()))</f>
        <v/>
      </c>
      <c r="AC35" s="234" t="str">
        <f aca="false">IF(AC34="","",VLOOKUP(AC34,'シフト記号表（勤務時間帯）'!$C$6:$K$35,9,FALSE()))</f>
        <v/>
      </c>
      <c r="AD35" s="234" t="str">
        <f aca="false">IF(AD34="","",VLOOKUP(AD34,'シフト記号表（勤務時間帯）'!$C$6:$K$35,9,FALSE()))</f>
        <v/>
      </c>
      <c r="AE35" s="234" t="str">
        <f aca="false">IF(AE34="","",VLOOKUP(AE34,'シフト記号表（勤務時間帯）'!$C$6:$K$35,9,FALSE()))</f>
        <v/>
      </c>
      <c r="AF35" s="235" t="str">
        <f aca="false">IF(AF34="","",VLOOKUP(AF34,'シフト記号表（勤務時間帯）'!$C$6:$K$35,9,FALSE()))</f>
        <v/>
      </c>
      <c r="AG35" s="233" t="str">
        <f aca="false">IF(AG34="","",VLOOKUP(AG34,'シフト記号表（勤務時間帯）'!$C$6:$K$35,9,FALSE()))</f>
        <v/>
      </c>
      <c r="AH35" s="234" t="str">
        <f aca="false">IF(AH34="","",VLOOKUP(AH34,'シフト記号表（勤務時間帯）'!$C$6:$K$35,9,FALSE()))</f>
        <v/>
      </c>
      <c r="AI35" s="234" t="str">
        <f aca="false">IF(AI34="","",VLOOKUP(AI34,'シフト記号表（勤務時間帯）'!$C$6:$K$35,9,FALSE()))</f>
        <v/>
      </c>
      <c r="AJ35" s="234" t="str">
        <f aca="false">IF(AJ34="","",VLOOKUP(AJ34,'シフト記号表（勤務時間帯）'!$C$6:$K$35,9,FALSE()))</f>
        <v/>
      </c>
      <c r="AK35" s="234" t="str">
        <f aca="false">IF(AK34="","",VLOOKUP(AK34,'シフト記号表（勤務時間帯）'!$C$6:$K$35,9,FALSE()))</f>
        <v/>
      </c>
      <c r="AL35" s="234" t="str">
        <f aca="false">IF(AL34="","",VLOOKUP(AL34,'シフト記号表（勤務時間帯）'!$C$6:$K$35,9,FALSE()))</f>
        <v/>
      </c>
      <c r="AM35" s="235" t="str">
        <f aca="false">IF(AM34="","",VLOOKUP(AM34,'シフト記号表（勤務時間帯）'!$C$6:$K$35,9,FALSE()))</f>
        <v/>
      </c>
      <c r="AN35" s="233" t="str">
        <f aca="false">IF(AN34="","",VLOOKUP(AN34,'シフト記号表（勤務時間帯）'!$C$6:$K$35,9,FALSE()))</f>
        <v/>
      </c>
      <c r="AO35" s="234" t="str">
        <f aca="false">IF(AO34="","",VLOOKUP(AO34,'シフト記号表（勤務時間帯）'!$C$6:$K$35,9,FALSE()))</f>
        <v/>
      </c>
      <c r="AP35" s="234" t="str">
        <f aca="false">IF(AP34="","",VLOOKUP(AP34,'シフト記号表（勤務時間帯）'!$C$6:$K$35,9,FALSE()))</f>
        <v/>
      </c>
      <c r="AQ35" s="234" t="str">
        <f aca="false">IF(AQ34="","",VLOOKUP(AQ34,'シフト記号表（勤務時間帯）'!$C$6:$K$35,9,FALSE()))</f>
        <v/>
      </c>
      <c r="AR35" s="234" t="str">
        <f aca="false">IF(AR34="","",VLOOKUP(AR34,'シフト記号表（勤務時間帯）'!$C$6:$K$35,9,FALSE()))</f>
        <v/>
      </c>
      <c r="AS35" s="234" t="str">
        <f aca="false">IF(AS34="","",VLOOKUP(AS34,'シフト記号表（勤務時間帯）'!$C$6:$K$35,9,FALSE()))</f>
        <v/>
      </c>
      <c r="AT35" s="235" t="str">
        <f aca="false">IF(AT34="","",VLOOKUP(AT34,'シフト記号表（勤務時間帯）'!$C$6:$K$35,9,FALSE()))</f>
        <v/>
      </c>
      <c r="AU35" s="233" t="str">
        <f aca="false">IF(AU34="","",VLOOKUP(AU34,'シフト記号表（勤務時間帯）'!$C$6:$K$35,9,FALSE()))</f>
        <v/>
      </c>
      <c r="AV35" s="234" t="str">
        <f aca="false">IF(AV34="","",VLOOKUP(AV34,'シフト記号表（勤務時間帯）'!$C$6:$K$35,9,FALSE()))</f>
        <v/>
      </c>
      <c r="AW35" s="234" t="str">
        <f aca="false">IF(AW34="","",VLOOKUP(AW34,'シフト記号表（勤務時間帯）'!$C$6:$K$35,9,FALSE()))</f>
        <v/>
      </c>
      <c r="AX35" s="236" t="n">
        <f aca="false">IF($BB$3="４週",SUM(S35:AT35),IF($BB$3="暦月",SUM(S35:AW35),""))</f>
        <v>0</v>
      </c>
      <c r="AY35" s="236"/>
      <c r="AZ35" s="237" t="n">
        <f aca="false">IF($BB$3="４週",AX35/4,IF($BB$3="暦月",認知症対応型通所!AX35/(認知症対応型通所!$BB$8/7),""))</f>
        <v>0</v>
      </c>
      <c r="BA35" s="237"/>
      <c r="BB35" s="249"/>
      <c r="BC35" s="249"/>
      <c r="BD35" s="249"/>
      <c r="BE35" s="249"/>
      <c r="BF35" s="249"/>
    </row>
    <row r="36" customFormat="false" ht="20.25" hidden="false" customHeight="true" outlineLevel="0" collapsed="false">
      <c r="B36" s="242"/>
      <c r="C36" s="250"/>
      <c r="D36" s="250"/>
      <c r="E36" s="250"/>
      <c r="F36" s="231" t="n">
        <f aca="false">C34</f>
        <v>0</v>
      </c>
      <c r="G36" s="244"/>
      <c r="H36" s="244"/>
      <c r="I36" s="244"/>
      <c r="J36" s="244"/>
      <c r="K36" s="244"/>
      <c r="L36" s="245"/>
      <c r="M36" s="245"/>
      <c r="N36" s="245"/>
      <c r="O36" s="245"/>
      <c r="P36" s="239" t="s">
        <v>151</v>
      </c>
      <c r="Q36" s="239"/>
      <c r="R36" s="239"/>
      <c r="S36" s="96" t="str">
        <f aca="false">IF(S34="","",VLOOKUP(S34,'シフト記号表（勤務時間帯）'!$C$6:$U$35,19,FALSE()))</f>
        <v/>
      </c>
      <c r="T36" s="97" t="str">
        <f aca="false">IF(T34="","",VLOOKUP(T34,'シフト記号表（勤務時間帯）'!$C$6:$U$35,19,FALSE()))</f>
        <v/>
      </c>
      <c r="U36" s="97" t="str">
        <f aca="false">IF(U34="","",VLOOKUP(U34,'シフト記号表（勤務時間帯）'!$C$6:$U$35,19,FALSE()))</f>
        <v/>
      </c>
      <c r="V36" s="97" t="str">
        <f aca="false">IF(V34="","",VLOOKUP(V34,'シフト記号表（勤務時間帯）'!$C$6:$U$35,19,FALSE()))</f>
        <v/>
      </c>
      <c r="W36" s="97" t="str">
        <f aca="false">IF(W34="","",VLOOKUP(W34,'シフト記号表（勤務時間帯）'!$C$6:$U$35,19,FALSE()))</f>
        <v/>
      </c>
      <c r="X36" s="97" t="str">
        <f aca="false">IF(X34="","",VLOOKUP(X34,'シフト記号表（勤務時間帯）'!$C$6:$U$35,19,FALSE()))</f>
        <v/>
      </c>
      <c r="Y36" s="98" t="str">
        <f aca="false">IF(Y34="","",VLOOKUP(Y34,'シフト記号表（勤務時間帯）'!$C$6:$U$35,19,FALSE()))</f>
        <v/>
      </c>
      <c r="Z36" s="96" t="str">
        <f aca="false">IF(Z34="","",VLOOKUP(Z34,'シフト記号表（勤務時間帯）'!$C$6:$U$35,19,FALSE()))</f>
        <v/>
      </c>
      <c r="AA36" s="97" t="str">
        <f aca="false">IF(AA34="","",VLOOKUP(AA34,'シフト記号表（勤務時間帯）'!$C$6:$U$35,19,FALSE()))</f>
        <v/>
      </c>
      <c r="AB36" s="97" t="str">
        <f aca="false">IF(AB34="","",VLOOKUP(AB34,'シフト記号表（勤務時間帯）'!$C$6:$U$35,19,FALSE()))</f>
        <v/>
      </c>
      <c r="AC36" s="97" t="str">
        <f aca="false">IF(AC34="","",VLOOKUP(AC34,'シフト記号表（勤務時間帯）'!$C$6:$U$35,19,FALSE()))</f>
        <v/>
      </c>
      <c r="AD36" s="97" t="str">
        <f aca="false">IF(AD34="","",VLOOKUP(AD34,'シフト記号表（勤務時間帯）'!$C$6:$U$35,19,FALSE()))</f>
        <v/>
      </c>
      <c r="AE36" s="97" t="str">
        <f aca="false">IF(AE34="","",VLOOKUP(AE34,'シフト記号表（勤務時間帯）'!$C$6:$U$35,19,FALSE()))</f>
        <v/>
      </c>
      <c r="AF36" s="98" t="str">
        <f aca="false">IF(AF34="","",VLOOKUP(AF34,'シフト記号表（勤務時間帯）'!$C$6:$U$35,19,FALSE()))</f>
        <v/>
      </c>
      <c r="AG36" s="96" t="str">
        <f aca="false">IF(AG34="","",VLOOKUP(AG34,'シフト記号表（勤務時間帯）'!$C$6:$U$35,19,FALSE()))</f>
        <v/>
      </c>
      <c r="AH36" s="97" t="str">
        <f aca="false">IF(AH34="","",VLOOKUP(AH34,'シフト記号表（勤務時間帯）'!$C$6:$U$35,19,FALSE()))</f>
        <v/>
      </c>
      <c r="AI36" s="97" t="str">
        <f aca="false">IF(AI34="","",VLOOKUP(AI34,'シフト記号表（勤務時間帯）'!$C$6:$U$35,19,FALSE()))</f>
        <v/>
      </c>
      <c r="AJ36" s="97" t="str">
        <f aca="false">IF(AJ34="","",VLOOKUP(AJ34,'シフト記号表（勤務時間帯）'!$C$6:$U$35,19,FALSE()))</f>
        <v/>
      </c>
      <c r="AK36" s="97" t="str">
        <f aca="false">IF(AK34="","",VLOOKUP(AK34,'シフト記号表（勤務時間帯）'!$C$6:$U$35,19,FALSE()))</f>
        <v/>
      </c>
      <c r="AL36" s="97" t="str">
        <f aca="false">IF(AL34="","",VLOOKUP(AL34,'シフト記号表（勤務時間帯）'!$C$6:$U$35,19,FALSE()))</f>
        <v/>
      </c>
      <c r="AM36" s="98" t="str">
        <f aca="false">IF(AM34="","",VLOOKUP(AM34,'シフト記号表（勤務時間帯）'!$C$6:$U$35,19,FALSE()))</f>
        <v/>
      </c>
      <c r="AN36" s="96" t="str">
        <f aca="false">IF(AN34="","",VLOOKUP(AN34,'シフト記号表（勤務時間帯）'!$C$6:$U$35,19,FALSE()))</f>
        <v/>
      </c>
      <c r="AO36" s="97" t="str">
        <f aca="false">IF(AO34="","",VLOOKUP(AO34,'シフト記号表（勤務時間帯）'!$C$6:$U$35,19,FALSE()))</f>
        <v/>
      </c>
      <c r="AP36" s="97" t="str">
        <f aca="false">IF(AP34="","",VLOOKUP(AP34,'シフト記号表（勤務時間帯）'!$C$6:$U$35,19,FALSE()))</f>
        <v/>
      </c>
      <c r="AQ36" s="97" t="str">
        <f aca="false">IF(AQ34="","",VLOOKUP(AQ34,'シフト記号表（勤務時間帯）'!$C$6:$U$35,19,FALSE()))</f>
        <v/>
      </c>
      <c r="AR36" s="97" t="str">
        <f aca="false">IF(AR34="","",VLOOKUP(AR34,'シフト記号表（勤務時間帯）'!$C$6:$U$35,19,FALSE()))</f>
        <v/>
      </c>
      <c r="AS36" s="97" t="str">
        <f aca="false">IF(AS34="","",VLOOKUP(AS34,'シフト記号表（勤務時間帯）'!$C$6:$U$35,19,FALSE()))</f>
        <v/>
      </c>
      <c r="AT36" s="98" t="str">
        <f aca="false">IF(AT34="","",VLOOKUP(AT34,'シフト記号表（勤務時間帯）'!$C$6:$U$35,19,FALSE()))</f>
        <v/>
      </c>
      <c r="AU36" s="96" t="str">
        <f aca="false">IF(AU34="","",VLOOKUP(AU34,'シフト記号表（勤務時間帯）'!$C$6:$U$35,19,FALSE()))</f>
        <v/>
      </c>
      <c r="AV36" s="97" t="str">
        <f aca="false">IF(AV34="","",VLOOKUP(AV34,'シフト記号表（勤務時間帯）'!$C$6:$U$35,19,FALSE()))</f>
        <v/>
      </c>
      <c r="AW36" s="97" t="str">
        <f aca="false">IF(AW34="","",VLOOKUP(AW34,'シフト記号表（勤務時間帯）'!$C$6:$U$35,19,FALSE()))</f>
        <v/>
      </c>
      <c r="AX36" s="240" t="n">
        <f aca="false">IF($BB$3="４週",SUM(S36:AT36),IF($BB$3="暦月",SUM(S36:AW36),""))</f>
        <v>0</v>
      </c>
      <c r="AY36" s="240"/>
      <c r="AZ36" s="241" t="n">
        <f aca="false">IF($BB$3="４週",AX36/4,IF($BB$3="暦月",認知症対応型通所!AX36/(認知症対応型通所!$BB$8/7),""))</f>
        <v>0</v>
      </c>
      <c r="BA36" s="241"/>
      <c r="BB36" s="249"/>
      <c r="BC36" s="249"/>
      <c r="BD36" s="249"/>
      <c r="BE36" s="249"/>
      <c r="BF36" s="249"/>
    </row>
    <row r="37" customFormat="false" ht="20.25" hidden="false" customHeight="true" outlineLevel="0" collapsed="false">
      <c r="B37" s="242" t="n">
        <f aca="false">B34+1</f>
        <v>6</v>
      </c>
      <c r="C37" s="250"/>
      <c r="D37" s="250"/>
      <c r="E37" s="250"/>
      <c r="F37" s="104"/>
      <c r="G37" s="244"/>
      <c r="H37" s="244"/>
      <c r="I37" s="244"/>
      <c r="J37" s="244"/>
      <c r="K37" s="244"/>
      <c r="L37" s="245"/>
      <c r="M37" s="245"/>
      <c r="N37" s="245"/>
      <c r="O37" s="245"/>
      <c r="P37" s="246" t="s">
        <v>34</v>
      </c>
      <c r="Q37" s="246"/>
      <c r="R37" s="246"/>
      <c r="S37" s="110"/>
      <c r="T37" s="111"/>
      <c r="U37" s="111"/>
      <c r="V37" s="111"/>
      <c r="W37" s="111"/>
      <c r="X37" s="111"/>
      <c r="Y37" s="112"/>
      <c r="Z37" s="110"/>
      <c r="AA37" s="111"/>
      <c r="AB37" s="111"/>
      <c r="AC37" s="111"/>
      <c r="AD37" s="111"/>
      <c r="AE37" s="111"/>
      <c r="AF37" s="112"/>
      <c r="AG37" s="110"/>
      <c r="AH37" s="111"/>
      <c r="AI37" s="111"/>
      <c r="AJ37" s="111"/>
      <c r="AK37" s="111"/>
      <c r="AL37" s="111"/>
      <c r="AM37" s="112"/>
      <c r="AN37" s="110"/>
      <c r="AO37" s="111"/>
      <c r="AP37" s="111"/>
      <c r="AQ37" s="111"/>
      <c r="AR37" s="111"/>
      <c r="AS37" s="111"/>
      <c r="AT37" s="112"/>
      <c r="AU37" s="110"/>
      <c r="AV37" s="111"/>
      <c r="AW37" s="111"/>
      <c r="AX37" s="247"/>
      <c r="AY37" s="247"/>
      <c r="AZ37" s="248"/>
      <c r="BA37" s="248"/>
      <c r="BB37" s="249"/>
      <c r="BC37" s="249"/>
      <c r="BD37" s="249"/>
      <c r="BE37" s="249"/>
      <c r="BF37" s="249"/>
    </row>
    <row r="38" customFormat="false" ht="20.25" hidden="false" customHeight="true" outlineLevel="0" collapsed="false">
      <c r="B38" s="242"/>
      <c r="C38" s="250"/>
      <c r="D38" s="250"/>
      <c r="E38" s="250"/>
      <c r="F38" s="231"/>
      <c r="G38" s="244"/>
      <c r="H38" s="244"/>
      <c r="I38" s="244"/>
      <c r="J38" s="244"/>
      <c r="K38" s="244"/>
      <c r="L38" s="245"/>
      <c r="M38" s="245"/>
      <c r="N38" s="245"/>
      <c r="O38" s="245"/>
      <c r="P38" s="232" t="s">
        <v>35</v>
      </c>
      <c r="Q38" s="232"/>
      <c r="R38" s="232"/>
      <c r="S38" s="233" t="str">
        <f aca="false">IF(S37="","",VLOOKUP(S37,'シフト記号表（勤務時間帯）'!$C$6:$K$35,9,FALSE()))</f>
        <v/>
      </c>
      <c r="T38" s="234" t="str">
        <f aca="false">IF(T37="","",VLOOKUP(T37,'シフト記号表（勤務時間帯）'!$C$6:$K$35,9,FALSE()))</f>
        <v/>
      </c>
      <c r="U38" s="234" t="str">
        <f aca="false">IF(U37="","",VLOOKUP(U37,'シフト記号表（勤務時間帯）'!$C$6:$K$35,9,FALSE()))</f>
        <v/>
      </c>
      <c r="V38" s="234" t="str">
        <f aca="false">IF(V37="","",VLOOKUP(V37,'シフト記号表（勤務時間帯）'!$C$6:$K$35,9,FALSE()))</f>
        <v/>
      </c>
      <c r="W38" s="234" t="str">
        <f aca="false">IF(W37="","",VLOOKUP(W37,'シフト記号表（勤務時間帯）'!$C$6:$K$35,9,FALSE()))</f>
        <v/>
      </c>
      <c r="X38" s="234" t="str">
        <f aca="false">IF(X37="","",VLOOKUP(X37,'シフト記号表（勤務時間帯）'!$C$6:$K$35,9,FALSE()))</f>
        <v/>
      </c>
      <c r="Y38" s="235" t="str">
        <f aca="false">IF(Y37="","",VLOOKUP(Y37,'シフト記号表（勤務時間帯）'!$C$6:$K$35,9,FALSE()))</f>
        <v/>
      </c>
      <c r="Z38" s="233" t="str">
        <f aca="false">IF(Z37="","",VLOOKUP(Z37,'シフト記号表（勤務時間帯）'!$C$6:$K$35,9,FALSE()))</f>
        <v/>
      </c>
      <c r="AA38" s="234" t="str">
        <f aca="false">IF(AA37="","",VLOOKUP(AA37,'シフト記号表（勤務時間帯）'!$C$6:$K$35,9,FALSE()))</f>
        <v/>
      </c>
      <c r="AB38" s="234" t="str">
        <f aca="false">IF(AB37="","",VLOOKUP(AB37,'シフト記号表（勤務時間帯）'!$C$6:$K$35,9,FALSE()))</f>
        <v/>
      </c>
      <c r="AC38" s="234" t="str">
        <f aca="false">IF(AC37="","",VLOOKUP(AC37,'シフト記号表（勤務時間帯）'!$C$6:$K$35,9,FALSE()))</f>
        <v/>
      </c>
      <c r="AD38" s="234" t="str">
        <f aca="false">IF(AD37="","",VLOOKUP(AD37,'シフト記号表（勤務時間帯）'!$C$6:$K$35,9,FALSE()))</f>
        <v/>
      </c>
      <c r="AE38" s="234" t="str">
        <f aca="false">IF(AE37="","",VLOOKUP(AE37,'シフト記号表（勤務時間帯）'!$C$6:$K$35,9,FALSE()))</f>
        <v/>
      </c>
      <c r="AF38" s="235" t="str">
        <f aca="false">IF(AF37="","",VLOOKUP(AF37,'シフト記号表（勤務時間帯）'!$C$6:$K$35,9,FALSE()))</f>
        <v/>
      </c>
      <c r="AG38" s="233" t="str">
        <f aca="false">IF(AG37="","",VLOOKUP(AG37,'シフト記号表（勤務時間帯）'!$C$6:$K$35,9,FALSE()))</f>
        <v/>
      </c>
      <c r="AH38" s="234" t="str">
        <f aca="false">IF(AH37="","",VLOOKUP(AH37,'シフト記号表（勤務時間帯）'!$C$6:$K$35,9,FALSE()))</f>
        <v/>
      </c>
      <c r="AI38" s="234" t="str">
        <f aca="false">IF(AI37="","",VLOOKUP(AI37,'シフト記号表（勤務時間帯）'!$C$6:$K$35,9,FALSE()))</f>
        <v/>
      </c>
      <c r="AJ38" s="234" t="str">
        <f aca="false">IF(AJ37="","",VLOOKUP(AJ37,'シフト記号表（勤務時間帯）'!$C$6:$K$35,9,FALSE()))</f>
        <v/>
      </c>
      <c r="AK38" s="234" t="str">
        <f aca="false">IF(AK37="","",VLOOKUP(AK37,'シフト記号表（勤務時間帯）'!$C$6:$K$35,9,FALSE()))</f>
        <v/>
      </c>
      <c r="AL38" s="234" t="str">
        <f aca="false">IF(AL37="","",VLOOKUP(AL37,'シフト記号表（勤務時間帯）'!$C$6:$K$35,9,FALSE()))</f>
        <v/>
      </c>
      <c r="AM38" s="235" t="str">
        <f aca="false">IF(AM37="","",VLOOKUP(AM37,'シフト記号表（勤務時間帯）'!$C$6:$K$35,9,FALSE()))</f>
        <v/>
      </c>
      <c r="AN38" s="233" t="str">
        <f aca="false">IF(AN37="","",VLOOKUP(AN37,'シフト記号表（勤務時間帯）'!$C$6:$K$35,9,FALSE()))</f>
        <v/>
      </c>
      <c r="AO38" s="234" t="str">
        <f aca="false">IF(AO37="","",VLOOKUP(AO37,'シフト記号表（勤務時間帯）'!$C$6:$K$35,9,FALSE()))</f>
        <v/>
      </c>
      <c r="AP38" s="234" t="str">
        <f aca="false">IF(AP37="","",VLOOKUP(AP37,'シフト記号表（勤務時間帯）'!$C$6:$K$35,9,FALSE()))</f>
        <v/>
      </c>
      <c r="AQ38" s="234" t="str">
        <f aca="false">IF(AQ37="","",VLOOKUP(AQ37,'シフト記号表（勤務時間帯）'!$C$6:$K$35,9,FALSE()))</f>
        <v/>
      </c>
      <c r="AR38" s="234" t="str">
        <f aca="false">IF(AR37="","",VLOOKUP(AR37,'シフト記号表（勤務時間帯）'!$C$6:$K$35,9,FALSE()))</f>
        <v/>
      </c>
      <c r="AS38" s="234" t="str">
        <f aca="false">IF(AS37="","",VLOOKUP(AS37,'シフト記号表（勤務時間帯）'!$C$6:$K$35,9,FALSE()))</f>
        <v/>
      </c>
      <c r="AT38" s="235" t="str">
        <f aca="false">IF(AT37="","",VLOOKUP(AT37,'シフト記号表（勤務時間帯）'!$C$6:$K$35,9,FALSE()))</f>
        <v/>
      </c>
      <c r="AU38" s="233" t="str">
        <f aca="false">IF(AU37="","",VLOOKUP(AU37,'シフト記号表（勤務時間帯）'!$C$6:$K$35,9,FALSE()))</f>
        <v/>
      </c>
      <c r="AV38" s="234" t="str">
        <f aca="false">IF(AV37="","",VLOOKUP(AV37,'シフト記号表（勤務時間帯）'!$C$6:$K$35,9,FALSE()))</f>
        <v/>
      </c>
      <c r="AW38" s="234" t="str">
        <f aca="false">IF(AW37="","",VLOOKUP(AW37,'シフト記号表（勤務時間帯）'!$C$6:$K$35,9,FALSE()))</f>
        <v/>
      </c>
      <c r="AX38" s="236" t="n">
        <f aca="false">IF($BB$3="４週",SUM(S38:AT38),IF($BB$3="暦月",SUM(S38:AW38),""))</f>
        <v>0</v>
      </c>
      <c r="AY38" s="236"/>
      <c r="AZ38" s="237" t="n">
        <f aca="false">IF($BB$3="４週",AX38/4,IF($BB$3="暦月",認知症対応型通所!AX38/(認知症対応型通所!$BB$8/7),""))</f>
        <v>0</v>
      </c>
      <c r="BA38" s="237"/>
      <c r="BB38" s="249"/>
      <c r="BC38" s="249"/>
      <c r="BD38" s="249"/>
      <c r="BE38" s="249"/>
      <c r="BF38" s="249"/>
    </row>
    <row r="39" customFormat="false" ht="20.25" hidden="false" customHeight="true" outlineLevel="0" collapsed="false">
      <c r="B39" s="242"/>
      <c r="C39" s="250"/>
      <c r="D39" s="250"/>
      <c r="E39" s="250"/>
      <c r="F39" s="231" t="n">
        <f aca="false">C37</f>
        <v>0</v>
      </c>
      <c r="G39" s="244"/>
      <c r="H39" s="244"/>
      <c r="I39" s="244"/>
      <c r="J39" s="244"/>
      <c r="K39" s="244"/>
      <c r="L39" s="245"/>
      <c r="M39" s="245"/>
      <c r="N39" s="245"/>
      <c r="O39" s="245"/>
      <c r="P39" s="239" t="s">
        <v>151</v>
      </c>
      <c r="Q39" s="239"/>
      <c r="R39" s="239"/>
      <c r="S39" s="96" t="str">
        <f aca="false">IF(S37="","",VLOOKUP(S37,'シフト記号表（勤務時間帯）'!$C$6:$U$35,19,FALSE()))</f>
        <v/>
      </c>
      <c r="T39" s="97" t="str">
        <f aca="false">IF(T37="","",VLOOKUP(T37,'シフト記号表（勤務時間帯）'!$C$6:$U$35,19,FALSE()))</f>
        <v/>
      </c>
      <c r="U39" s="97" t="str">
        <f aca="false">IF(U37="","",VLOOKUP(U37,'シフト記号表（勤務時間帯）'!$C$6:$U$35,19,FALSE()))</f>
        <v/>
      </c>
      <c r="V39" s="97" t="str">
        <f aca="false">IF(V37="","",VLOOKUP(V37,'シフト記号表（勤務時間帯）'!$C$6:$U$35,19,FALSE()))</f>
        <v/>
      </c>
      <c r="W39" s="97" t="str">
        <f aca="false">IF(W37="","",VLOOKUP(W37,'シフト記号表（勤務時間帯）'!$C$6:$U$35,19,FALSE()))</f>
        <v/>
      </c>
      <c r="X39" s="97" t="str">
        <f aca="false">IF(X37="","",VLOOKUP(X37,'シフト記号表（勤務時間帯）'!$C$6:$U$35,19,FALSE()))</f>
        <v/>
      </c>
      <c r="Y39" s="98" t="str">
        <f aca="false">IF(Y37="","",VLOOKUP(Y37,'シフト記号表（勤務時間帯）'!$C$6:$U$35,19,FALSE()))</f>
        <v/>
      </c>
      <c r="Z39" s="96" t="str">
        <f aca="false">IF(Z37="","",VLOOKUP(Z37,'シフト記号表（勤務時間帯）'!$C$6:$U$35,19,FALSE()))</f>
        <v/>
      </c>
      <c r="AA39" s="97" t="str">
        <f aca="false">IF(AA37="","",VLOOKUP(AA37,'シフト記号表（勤務時間帯）'!$C$6:$U$35,19,FALSE()))</f>
        <v/>
      </c>
      <c r="AB39" s="97" t="str">
        <f aca="false">IF(AB37="","",VLOOKUP(AB37,'シフト記号表（勤務時間帯）'!$C$6:$U$35,19,FALSE()))</f>
        <v/>
      </c>
      <c r="AC39" s="97" t="str">
        <f aca="false">IF(AC37="","",VLOOKUP(AC37,'シフト記号表（勤務時間帯）'!$C$6:$U$35,19,FALSE()))</f>
        <v/>
      </c>
      <c r="AD39" s="97" t="str">
        <f aca="false">IF(AD37="","",VLOOKUP(AD37,'シフト記号表（勤務時間帯）'!$C$6:$U$35,19,FALSE()))</f>
        <v/>
      </c>
      <c r="AE39" s="97" t="str">
        <f aca="false">IF(AE37="","",VLOOKUP(AE37,'シフト記号表（勤務時間帯）'!$C$6:$U$35,19,FALSE()))</f>
        <v/>
      </c>
      <c r="AF39" s="98" t="str">
        <f aca="false">IF(AF37="","",VLOOKUP(AF37,'シフト記号表（勤務時間帯）'!$C$6:$U$35,19,FALSE()))</f>
        <v/>
      </c>
      <c r="AG39" s="96" t="str">
        <f aca="false">IF(AG37="","",VLOOKUP(AG37,'シフト記号表（勤務時間帯）'!$C$6:$U$35,19,FALSE()))</f>
        <v/>
      </c>
      <c r="AH39" s="97" t="str">
        <f aca="false">IF(AH37="","",VLOOKUP(AH37,'シフト記号表（勤務時間帯）'!$C$6:$U$35,19,FALSE()))</f>
        <v/>
      </c>
      <c r="AI39" s="97" t="str">
        <f aca="false">IF(AI37="","",VLOOKUP(AI37,'シフト記号表（勤務時間帯）'!$C$6:$U$35,19,FALSE()))</f>
        <v/>
      </c>
      <c r="AJ39" s="97" t="str">
        <f aca="false">IF(AJ37="","",VLOOKUP(AJ37,'シフト記号表（勤務時間帯）'!$C$6:$U$35,19,FALSE()))</f>
        <v/>
      </c>
      <c r="AK39" s="97" t="str">
        <f aca="false">IF(AK37="","",VLOOKUP(AK37,'シフト記号表（勤務時間帯）'!$C$6:$U$35,19,FALSE()))</f>
        <v/>
      </c>
      <c r="AL39" s="97" t="str">
        <f aca="false">IF(AL37="","",VLOOKUP(AL37,'シフト記号表（勤務時間帯）'!$C$6:$U$35,19,FALSE()))</f>
        <v/>
      </c>
      <c r="AM39" s="98" t="str">
        <f aca="false">IF(AM37="","",VLOOKUP(AM37,'シフト記号表（勤務時間帯）'!$C$6:$U$35,19,FALSE()))</f>
        <v/>
      </c>
      <c r="AN39" s="96" t="str">
        <f aca="false">IF(AN37="","",VLOOKUP(AN37,'シフト記号表（勤務時間帯）'!$C$6:$U$35,19,FALSE()))</f>
        <v/>
      </c>
      <c r="AO39" s="97" t="str">
        <f aca="false">IF(AO37="","",VLOOKUP(AO37,'シフト記号表（勤務時間帯）'!$C$6:$U$35,19,FALSE()))</f>
        <v/>
      </c>
      <c r="AP39" s="97" t="str">
        <f aca="false">IF(AP37="","",VLOOKUP(AP37,'シフト記号表（勤務時間帯）'!$C$6:$U$35,19,FALSE()))</f>
        <v/>
      </c>
      <c r="AQ39" s="97" t="str">
        <f aca="false">IF(AQ37="","",VLOOKUP(AQ37,'シフト記号表（勤務時間帯）'!$C$6:$U$35,19,FALSE()))</f>
        <v/>
      </c>
      <c r="AR39" s="97" t="str">
        <f aca="false">IF(AR37="","",VLOOKUP(AR37,'シフト記号表（勤務時間帯）'!$C$6:$U$35,19,FALSE()))</f>
        <v/>
      </c>
      <c r="AS39" s="97" t="str">
        <f aca="false">IF(AS37="","",VLOOKUP(AS37,'シフト記号表（勤務時間帯）'!$C$6:$U$35,19,FALSE()))</f>
        <v/>
      </c>
      <c r="AT39" s="98" t="str">
        <f aca="false">IF(AT37="","",VLOOKUP(AT37,'シフト記号表（勤務時間帯）'!$C$6:$U$35,19,FALSE()))</f>
        <v/>
      </c>
      <c r="AU39" s="96" t="str">
        <f aca="false">IF(AU37="","",VLOOKUP(AU37,'シフト記号表（勤務時間帯）'!$C$6:$U$35,19,FALSE()))</f>
        <v/>
      </c>
      <c r="AV39" s="97" t="str">
        <f aca="false">IF(AV37="","",VLOOKUP(AV37,'シフト記号表（勤務時間帯）'!$C$6:$U$35,19,FALSE()))</f>
        <v/>
      </c>
      <c r="AW39" s="97" t="str">
        <f aca="false">IF(AW37="","",VLOOKUP(AW37,'シフト記号表（勤務時間帯）'!$C$6:$U$35,19,FALSE()))</f>
        <v/>
      </c>
      <c r="AX39" s="240" t="n">
        <f aca="false">IF($BB$3="４週",SUM(S39:AT39),IF($BB$3="暦月",SUM(S39:AW39),""))</f>
        <v>0</v>
      </c>
      <c r="AY39" s="240"/>
      <c r="AZ39" s="241" t="n">
        <f aca="false">IF($BB$3="４週",AX39/4,IF($BB$3="暦月",認知症対応型通所!AX39/(認知症対応型通所!$BB$8/7),""))</f>
        <v>0</v>
      </c>
      <c r="BA39" s="241"/>
      <c r="BB39" s="249"/>
      <c r="BC39" s="249"/>
      <c r="BD39" s="249"/>
      <c r="BE39" s="249"/>
      <c r="BF39" s="249"/>
    </row>
    <row r="40" customFormat="false" ht="20.25" hidden="false" customHeight="true" outlineLevel="0" collapsed="false">
      <c r="B40" s="242" t="n">
        <f aca="false">B37+1</f>
        <v>7</v>
      </c>
      <c r="C40" s="250"/>
      <c r="D40" s="250"/>
      <c r="E40" s="250"/>
      <c r="F40" s="104"/>
      <c r="G40" s="244"/>
      <c r="H40" s="244"/>
      <c r="I40" s="244"/>
      <c r="J40" s="244"/>
      <c r="K40" s="244"/>
      <c r="L40" s="245"/>
      <c r="M40" s="245"/>
      <c r="N40" s="245"/>
      <c r="O40" s="245"/>
      <c r="P40" s="246" t="s">
        <v>34</v>
      </c>
      <c r="Q40" s="246"/>
      <c r="R40" s="246"/>
      <c r="S40" s="110"/>
      <c r="T40" s="111"/>
      <c r="U40" s="111"/>
      <c r="V40" s="111"/>
      <c r="W40" s="111"/>
      <c r="X40" s="111"/>
      <c r="Y40" s="112"/>
      <c r="Z40" s="110"/>
      <c r="AA40" s="111"/>
      <c r="AB40" s="111"/>
      <c r="AC40" s="111"/>
      <c r="AD40" s="111"/>
      <c r="AE40" s="111"/>
      <c r="AF40" s="112"/>
      <c r="AG40" s="110"/>
      <c r="AH40" s="111"/>
      <c r="AI40" s="111"/>
      <c r="AJ40" s="111"/>
      <c r="AK40" s="111"/>
      <c r="AL40" s="111"/>
      <c r="AM40" s="112"/>
      <c r="AN40" s="110"/>
      <c r="AO40" s="111"/>
      <c r="AP40" s="111"/>
      <c r="AQ40" s="111"/>
      <c r="AR40" s="111"/>
      <c r="AS40" s="111"/>
      <c r="AT40" s="112"/>
      <c r="AU40" s="110"/>
      <c r="AV40" s="111"/>
      <c r="AW40" s="111"/>
      <c r="AX40" s="247"/>
      <c r="AY40" s="247"/>
      <c r="AZ40" s="248"/>
      <c r="BA40" s="248"/>
      <c r="BB40" s="249"/>
      <c r="BC40" s="249"/>
      <c r="BD40" s="249"/>
      <c r="BE40" s="249"/>
      <c r="BF40" s="249"/>
    </row>
    <row r="41" customFormat="false" ht="20.25" hidden="false" customHeight="true" outlineLevel="0" collapsed="false">
      <c r="B41" s="242"/>
      <c r="C41" s="250"/>
      <c r="D41" s="250"/>
      <c r="E41" s="250"/>
      <c r="F41" s="231"/>
      <c r="G41" s="244"/>
      <c r="H41" s="244"/>
      <c r="I41" s="244"/>
      <c r="J41" s="244"/>
      <c r="K41" s="244"/>
      <c r="L41" s="245"/>
      <c r="M41" s="245"/>
      <c r="N41" s="245"/>
      <c r="O41" s="245"/>
      <c r="P41" s="232" t="s">
        <v>35</v>
      </c>
      <c r="Q41" s="232"/>
      <c r="R41" s="232"/>
      <c r="S41" s="233" t="str">
        <f aca="false">IF(S40="","",VLOOKUP(S40,'シフト記号表（勤務時間帯）'!$C$6:$K$35,9,FALSE()))</f>
        <v/>
      </c>
      <c r="T41" s="234" t="str">
        <f aca="false">IF(T40="","",VLOOKUP(T40,'シフト記号表（勤務時間帯）'!$C$6:$K$35,9,FALSE()))</f>
        <v/>
      </c>
      <c r="U41" s="234" t="str">
        <f aca="false">IF(U40="","",VLOOKUP(U40,'シフト記号表（勤務時間帯）'!$C$6:$K$35,9,FALSE()))</f>
        <v/>
      </c>
      <c r="V41" s="234" t="str">
        <f aca="false">IF(V40="","",VLOOKUP(V40,'シフト記号表（勤務時間帯）'!$C$6:$K$35,9,FALSE()))</f>
        <v/>
      </c>
      <c r="W41" s="234" t="str">
        <f aca="false">IF(W40="","",VLOOKUP(W40,'シフト記号表（勤務時間帯）'!$C$6:$K$35,9,FALSE()))</f>
        <v/>
      </c>
      <c r="X41" s="234" t="str">
        <f aca="false">IF(X40="","",VLOOKUP(X40,'シフト記号表（勤務時間帯）'!$C$6:$K$35,9,FALSE()))</f>
        <v/>
      </c>
      <c r="Y41" s="235" t="str">
        <f aca="false">IF(Y40="","",VLOOKUP(Y40,'シフト記号表（勤務時間帯）'!$C$6:$K$35,9,FALSE()))</f>
        <v/>
      </c>
      <c r="Z41" s="233" t="str">
        <f aca="false">IF(Z40="","",VLOOKUP(Z40,'シフト記号表（勤務時間帯）'!$C$6:$K$35,9,FALSE()))</f>
        <v/>
      </c>
      <c r="AA41" s="234" t="str">
        <f aca="false">IF(AA40="","",VLOOKUP(AA40,'シフト記号表（勤務時間帯）'!$C$6:$K$35,9,FALSE()))</f>
        <v/>
      </c>
      <c r="AB41" s="234" t="str">
        <f aca="false">IF(AB40="","",VLOOKUP(AB40,'シフト記号表（勤務時間帯）'!$C$6:$K$35,9,FALSE()))</f>
        <v/>
      </c>
      <c r="AC41" s="234" t="str">
        <f aca="false">IF(AC40="","",VLOOKUP(AC40,'シフト記号表（勤務時間帯）'!$C$6:$K$35,9,FALSE()))</f>
        <v/>
      </c>
      <c r="AD41" s="234" t="str">
        <f aca="false">IF(AD40="","",VLOOKUP(AD40,'シフト記号表（勤務時間帯）'!$C$6:$K$35,9,FALSE()))</f>
        <v/>
      </c>
      <c r="AE41" s="234" t="str">
        <f aca="false">IF(AE40="","",VLOOKUP(AE40,'シフト記号表（勤務時間帯）'!$C$6:$K$35,9,FALSE()))</f>
        <v/>
      </c>
      <c r="AF41" s="235" t="str">
        <f aca="false">IF(AF40="","",VLOOKUP(AF40,'シフト記号表（勤務時間帯）'!$C$6:$K$35,9,FALSE()))</f>
        <v/>
      </c>
      <c r="AG41" s="233" t="str">
        <f aca="false">IF(AG40="","",VLOOKUP(AG40,'シフト記号表（勤務時間帯）'!$C$6:$K$35,9,FALSE()))</f>
        <v/>
      </c>
      <c r="AH41" s="234" t="str">
        <f aca="false">IF(AH40="","",VLOOKUP(AH40,'シフト記号表（勤務時間帯）'!$C$6:$K$35,9,FALSE()))</f>
        <v/>
      </c>
      <c r="AI41" s="234" t="str">
        <f aca="false">IF(AI40="","",VLOOKUP(AI40,'シフト記号表（勤務時間帯）'!$C$6:$K$35,9,FALSE()))</f>
        <v/>
      </c>
      <c r="AJ41" s="234" t="str">
        <f aca="false">IF(AJ40="","",VLOOKUP(AJ40,'シフト記号表（勤務時間帯）'!$C$6:$K$35,9,FALSE()))</f>
        <v/>
      </c>
      <c r="AK41" s="234" t="str">
        <f aca="false">IF(AK40="","",VLOOKUP(AK40,'シフト記号表（勤務時間帯）'!$C$6:$K$35,9,FALSE()))</f>
        <v/>
      </c>
      <c r="AL41" s="234" t="str">
        <f aca="false">IF(AL40="","",VLOOKUP(AL40,'シフト記号表（勤務時間帯）'!$C$6:$K$35,9,FALSE()))</f>
        <v/>
      </c>
      <c r="AM41" s="235" t="str">
        <f aca="false">IF(AM40="","",VLOOKUP(AM40,'シフト記号表（勤務時間帯）'!$C$6:$K$35,9,FALSE()))</f>
        <v/>
      </c>
      <c r="AN41" s="233" t="str">
        <f aca="false">IF(AN40="","",VLOOKUP(AN40,'シフト記号表（勤務時間帯）'!$C$6:$K$35,9,FALSE()))</f>
        <v/>
      </c>
      <c r="AO41" s="234" t="str">
        <f aca="false">IF(AO40="","",VLOOKUP(AO40,'シフト記号表（勤務時間帯）'!$C$6:$K$35,9,FALSE()))</f>
        <v/>
      </c>
      <c r="AP41" s="234" t="str">
        <f aca="false">IF(AP40="","",VLOOKUP(AP40,'シフト記号表（勤務時間帯）'!$C$6:$K$35,9,FALSE()))</f>
        <v/>
      </c>
      <c r="AQ41" s="234" t="str">
        <f aca="false">IF(AQ40="","",VLOOKUP(AQ40,'シフト記号表（勤務時間帯）'!$C$6:$K$35,9,FALSE()))</f>
        <v/>
      </c>
      <c r="AR41" s="234" t="str">
        <f aca="false">IF(AR40="","",VLOOKUP(AR40,'シフト記号表（勤務時間帯）'!$C$6:$K$35,9,FALSE()))</f>
        <v/>
      </c>
      <c r="AS41" s="234" t="str">
        <f aca="false">IF(AS40="","",VLOOKUP(AS40,'シフト記号表（勤務時間帯）'!$C$6:$K$35,9,FALSE()))</f>
        <v/>
      </c>
      <c r="AT41" s="235" t="str">
        <f aca="false">IF(AT40="","",VLOOKUP(AT40,'シフト記号表（勤務時間帯）'!$C$6:$K$35,9,FALSE()))</f>
        <v/>
      </c>
      <c r="AU41" s="233" t="str">
        <f aca="false">IF(AU40="","",VLOOKUP(AU40,'シフト記号表（勤務時間帯）'!$C$6:$K$35,9,FALSE()))</f>
        <v/>
      </c>
      <c r="AV41" s="234" t="str">
        <f aca="false">IF(AV40="","",VLOOKUP(AV40,'シフト記号表（勤務時間帯）'!$C$6:$K$35,9,FALSE()))</f>
        <v/>
      </c>
      <c r="AW41" s="234" t="str">
        <f aca="false">IF(AW40="","",VLOOKUP(AW40,'シフト記号表（勤務時間帯）'!$C$6:$K$35,9,FALSE()))</f>
        <v/>
      </c>
      <c r="AX41" s="236" t="n">
        <f aca="false">IF($BB$3="４週",SUM(S41:AT41),IF($BB$3="暦月",SUM(S41:AW41),""))</f>
        <v>0</v>
      </c>
      <c r="AY41" s="236"/>
      <c r="AZ41" s="237" t="n">
        <f aca="false">IF($BB$3="４週",AX41/4,IF($BB$3="暦月",認知症対応型通所!AX41/(認知症対応型通所!$BB$8/7),""))</f>
        <v>0</v>
      </c>
      <c r="BA41" s="237"/>
      <c r="BB41" s="249"/>
      <c r="BC41" s="249"/>
      <c r="BD41" s="249"/>
      <c r="BE41" s="249"/>
      <c r="BF41" s="249"/>
    </row>
    <row r="42" customFormat="false" ht="20.25" hidden="false" customHeight="true" outlineLevel="0" collapsed="false">
      <c r="B42" s="242"/>
      <c r="C42" s="250"/>
      <c r="D42" s="250"/>
      <c r="E42" s="250"/>
      <c r="F42" s="231" t="n">
        <f aca="false">C40</f>
        <v>0</v>
      </c>
      <c r="G42" s="244"/>
      <c r="H42" s="244"/>
      <c r="I42" s="244"/>
      <c r="J42" s="244"/>
      <c r="K42" s="244"/>
      <c r="L42" s="245"/>
      <c r="M42" s="245"/>
      <c r="N42" s="245"/>
      <c r="O42" s="245"/>
      <c r="P42" s="239" t="s">
        <v>151</v>
      </c>
      <c r="Q42" s="239"/>
      <c r="R42" s="239"/>
      <c r="S42" s="96" t="str">
        <f aca="false">IF(S40="","",VLOOKUP(S40,'シフト記号表（勤務時間帯）'!$C$6:$U$35,19,FALSE()))</f>
        <v/>
      </c>
      <c r="T42" s="97" t="str">
        <f aca="false">IF(T40="","",VLOOKUP(T40,'シフト記号表（勤務時間帯）'!$C$6:$U$35,19,FALSE()))</f>
        <v/>
      </c>
      <c r="U42" s="97" t="str">
        <f aca="false">IF(U40="","",VLOOKUP(U40,'シフト記号表（勤務時間帯）'!$C$6:$U$35,19,FALSE()))</f>
        <v/>
      </c>
      <c r="V42" s="97" t="str">
        <f aca="false">IF(V40="","",VLOOKUP(V40,'シフト記号表（勤務時間帯）'!$C$6:$U$35,19,FALSE()))</f>
        <v/>
      </c>
      <c r="W42" s="97" t="str">
        <f aca="false">IF(W40="","",VLOOKUP(W40,'シフト記号表（勤務時間帯）'!$C$6:$U$35,19,FALSE()))</f>
        <v/>
      </c>
      <c r="X42" s="97" t="str">
        <f aca="false">IF(X40="","",VLOOKUP(X40,'シフト記号表（勤務時間帯）'!$C$6:$U$35,19,FALSE()))</f>
        <v/>
      </c>
      <c r="Y42" s="98" t="str">
        <f aca="false">IF(Y40="","",VLOOKUP(Y40,'シフト記号表（勤務時間帯）'!$C$6:$U$35,19,FALSE()))</f>
        <v/>
      </c>
      <c r="Z42" s="96" t="str">
        <f aca="false">IF(Z40="","",VLOOKUP(Z40,'シフト記号表（勤務時間帯）'!$C$6:$U$35,19,FALSE()))</f>
        <v/>
      </c>
      <c r="AA42" s="97" t="str">
        <f aca="false">IF(AA40="","",VLOOKUP(AA40,'シフト記号表（勤務時間帯）'!$C$6:$U$35,19,FALSE()))</f>
        <v/>
      </c>
      <c r="AB42" s="97" t="str">
        <f aca="false">IF(AB40="","",VLOOKUP(AB40,'シフト記号表（勤務時間帯）'!$C$6:$U$35,19,FALSE()))</f>
        <v/>
      </c>
      <c r="AC42" s="97" t="str">
        <f aca="false">IF(AC40="","",VLOOKUP(AC40,'シフト記号表（勤務時間帯）'!$C$6:$U$35,19,FALSE()))</f>
        <v/>
      </c>
      <c r="AD42" s="97" t="str">
        <f aca="false">IF(AD40="","",VLOOKUP(AD40,'シフト記号表（勤務時間帯）'!$C$6:$U$35,19,FALSE()))</f>
        <v/>
      </c>
      <c r="AE42" s="97" t="str">
        <f aca="false">IF(AE40="","",VLOOKUP(AE40,'シフト記号表（勤務時間帯）'!$C$6:$U$35,19,FALSE()))</f>
        <v/>
      </c>
      <c r="AF42" s="98" t="str">
        <f aca="false">IF(AF40="","",VLOOKUP(AF40,'シフト記号表（勤務時間帯）'!$C$6:$U$35,19,FALSE()))</f>
        <v/>
      </c>
      <c r="AG42" s="96" t="str">
        <f aca="false">IF(AG40="","",VLOOKUP(AG40,'シフト記号表（勤務時間帯）'!$C$6:$U$35,19,FALSE()))</f>
        <v/>
      </c>
      <c r="AH42" s="97" t="str">
        <f aca="false">IF(AH40="","",VLOOKUP(AH40,'シフト記号表（勤務時間帯）'!$C$6:$U$35,19,FALSE()))</f>
        <v/>
      </c>
      <c r="AI42" s="97" t="str">
        <f aca="false">IF(AI40="","",VLOOKUP(AI40,'シフト記号表（勤務時間帯）'!$C$6:$U$35,19,FALSE()))</f>
        <v/>
      </c>
      <c r="AJ42" s="97" t="str">
        <f aca="false">IF(AJ40="","",VLOOKUP(AJ40,'シフト記号表（勤務時間帯）'!$C$6:$U$35,19,FALSE()))</f>
        <v/>
      </c>
      <c r="AK42" s="97" t="str">
        <f aca="false">IF(AK40="","",VLOOKUP(AK40,'シフト記号表（勤務時間帯）'!$C$6:$U$35,19,FALSE()))</f>
        <v/>
      </c>
      <c r="AL42" s="97" t="str">
        <f aca="false">IF(AL40="","",VLOOKUP(AL40,'シフト記号表（勤務時間帯）'!$C$6:$U$35,19,FALSE()))</f>
        <v/>
      </c>
      <c r="AM42" s="98" t="str">
        <f aca="false">IF(AM40="","",VLOOKUP(AM40,'シフト記号表（勤務時間帯）'!$C$6:$U$35,19,FALSE()))</f>
        <v/>
      </c>
      <c r="AN42" s="96" t="str">
        <f aca="false">IF(AN40="","",VLOOKUP(AN40,'シフト記号表（勤務時間帯）'!$C$6:$U$35,19,FALSE()))</f>
        <v/>
      </c>
      <c r="AO42" s="97" t="str">
        <f aca="false">IF(AO40="","",VLOOKUP(AO40,'シフト記号表（勤務時間帯）'!$C$6:$U$35,19,FALSE()))</f>
        <v/>
      </c>
      <c r="AP42" s="97" t="str">
        <f aca="false">IF(AP40="","",VLOOKUP(AP40,'シフト記号表（勤務時間帯）'!$C$6:$U$35,19,FALSE()))</f>
        <v/>
      </c>
      <c r="AQ42" s="97" t="str">
        <f aca="false">IF(AQ40="","",VLOOKUP(AQ40,'シフト記号表（勤務時間帯）'!$C$6:$U$35,19,FALSE()))</f>
        <v/>
      </c>
      <c r="AR42" s="97" t="str">
        <f aca="false">IF(AR40="","",VLOOKUP(AR40,'シフト記号表（勤務時間帯）'!$C$6:$U$35,19,FALSE()))</f>
        <v/>
      </c>
      <c r="AS42" s="97" t="str">
        <f aca="false">IF(AS40="","",VLOOKUP(AS40,'シフト記号表（勤務時間帯）'!$C$6:$U$35,19,FALSE()))</f>
        <v/>
      </c>
      <c r="AT42" s="98" t="str">
        <f aca="false">IF(AT40="","",VLOOKUP(AT40,'シフト記号表（勤務時間帯）'!$C$6:$U$35,19,FALSE()))</f>
        <v/>
      </c>
      <c r="AU42" s="96" t="str">
        <f aca="false">IF(AU40="","",VLOOKUP(AU40,'シフト記号表（勤務時間帯）'!$C$6:$U$35,19,FALSE()))</f>
        <v/>
      </c>
      <c r="AV42" s="97" t="str">
        <f aca="false">IF(AV40="","",VLOOKUP(AV40,'シフト記号表（勤務時間帯）'!$C$6:$U$35,19,FALSE()))</f>
        <v/>
      </c>
      <c r="AW42" s="97" t="str">
        <f aca="false">IF(AW40="","",VLOOKUP(AW40,'シフト記号表（勤務時間帯）'!$C$6:$U$35,19,FALSE()))</f>
        <v/>
      </c>
      <c r="AX42" s="240" t="n">
        <f aca="false">IF($BB$3="４週",SUM(S42:AT42),IF($BB$3="暦月",SUM(S42:AW42),""))</f>
        <v>0</v>
      </c>
      <c r="AY42" s="240"/>
      <c r="AZ42" s="241" t="n">
        <f aca="false">IF($BB$3="４週",AX42/4,IF($BB$3="暦月",認知症対応型通所!AX42/(認知症対応型通所!$BB$8/7),""))</f>
        <v>0</v>
      </c>
      <c r="BA42" s="241"/>
      <c r="BB42" s="249"/>
      <c r="BC42" s="249"/>
      <c r="BD42" s="249"/>
      <c r="BE42" s="249"/>
      <c r="BF42" s="249"/>
    </row>
    <row r="43" customFormat="false" ht="20.25" hidden="false" customHeight="true" outlineLevel="0" collapsed="false">
      <c r="B43" s="242" t="n">
        <f aca="false">B40+1</f>
        <v>8</v>
      </c>
      <c r="C43" s="250"/>
      <c r="D43" s="250"/>
      <c r="E43" s="250"/>
      <c r="F43" s="104"/>
      <c r="G43" s="244"/>
      <c r="H43" s="244"/>
      <c r="I43" s="244"/>
      <c r="J43" s="244"/>
      <c r="K43" s="244"/>
      <c r="L43" s="245"/>
      <c r="M43" s="245"/>
      <c r="N43" s="245"/>
      <c r="O43" s="245"/>
      <c r="P43" s="246" t="s">
        <v>34</v>
      </c>
      <c r="Q43" s="246"/>
      <c r="R43" s="246"/>
      <c r="S43" s="110"/>
      <c r="T43" s="111"/>
      <c r="U43" s="111"/>
      <c r="V43" s="111"/>
      <c r="W43" s="111"/>
      <c r="X43" s="111"/>
      <c r="Y43" s="112"/>
      <c r="Z43" s="110"/>
      <c r="AA43" s="111"/>
      <c r="AB43" s="111"/>
      <c r="AC43" s="111"/>
      <c r="AD43" s="111"/>
      <c r="AE43" s="111"/>
      <c r="AF43" s="112"/>
      <c r="AG43" s="110"/>
      <c r="AH43" s="111"/>
      <c r="AI43" s="111"/>
      <c r="AJ43" s="111"/>
      <c r="AK43" s="111"/>
      <c r="AL43" s="111"/>
      <c r="AM43" s="112"/>
      <c r="AN43" s="110"/>
      <c r="AO43" s="111"/>
      <c r="AP43" s="111"/>
      <c r="AQ43" s="111"/>
      <c r="AR43" s="111"/>
      <c r="AS43" s="111"/>
      <c r="AT43" s="112"/>
      <c r="AU43" s="110"/>
      <c r="AV43" s="111"/>
      <c r="AW43" s="111"/>
      <c r="AX43" s="247"/>
      <c r="AY43" s="247"/>
      <c r="AZ43" s="248"/>
      <c r="BA43" s="248"/>
      <c r="BB43" s="249"/>
      <c r="BC43" s="249"/>
      <c r="BD43" s="249"/>
      <c r="BE43" s="249"/>
      <c r="BF43" s="249"/>
    </row>
    <row r="44" customFormat="false" ht="20.25" hidden="false" customHeight="true" outlineLevel="0" collapsed="false">
      <c r="B44" s="242"/>
      <c r="C44" s="250"/>
      <c r="D44" s="250"/>
      <c r="E44" s="250"/>
      <c r="F44" s="231"/>
      <c r="G44" s="244"/>
      <c r="H44" s="244"/>
      <c r="I44" s="244"/>
      <c r="J44" s="244"/>
      <c r="K44" s="244"/>
      <c r="L44" s="245"/>
      <c r="M44" s="245"/>
      <c r="N44" s="245"/>
      <c r="O44" s="245"/>
      <c r="P44" s="232" t="s">
        <v>35</v>
      </c>
      <c r="Q44" s="232"/>
      <c r="R44" s="232"/>
      <c r="S44" s="233" t="str">
        <f aca="false">IF(S43="","",VLOOKUP(S43,'シフト記号表（勤務時間帯）'!$C$6:$K$35,9,FALSE()))</f>
        <v/>
      </c>
      <c r="T44" s="234" t="str">
        <f aca="false">IF(T43="","",VLOOKUP(T43,'シフト記号表（勤務時間帯）'!$C$6:$K$35,9,FALSE()))</f>
        <v/>
      </c>
      <c r="U44" s="234" t="str">
        <f aca="false">IF(U43="","",VLOOKUP(U43,'シフト記号表（勤務時間帯）'!$C$6:$K$35,9,FALSE()))</f>
        <v/>
      </c>
      <c r="V44" s="234" t="str">
        <f aca="false">IF(V43="","",VLOOKUP(V43,'シフト記号表（勤務時間帯）'!$C$6:$K$35,9,FALSE()))</f>
        <v/>
      </c>
      <c r="W44" s="234" t="str">
        <f aca="false">IF(W43="","",VLOOKUP(W43,'シフト記号表（勤務時間帯）'!$C$6:$K$35,9,FALSE()))</f>
        <v/>
      </c>
      <c r="X44" s="234" t="str">
        <f aca="false">IF(X43="","",VLOOKUP(X43,'シフト記号表（勤務時間帯）'!$C$6:$K$35,9,FALSE()))</f>
        <v/>
      </c>
      <c r="Y44" s="235" t="str">
        <f aca="false">IF(Y43="","",VLOOKUP(Y43,'シフト記号表（勤務時間帯）'!$C$6:$K$35,9,FALSE()))</f>
        <v/>
      </c>
      <c r="Z44" s="233" t="str">
        <f aca="false">IF(Z43="","",VLOOKUP(Z43,'シフト記号表（勤務時間帯）'!$C$6:$K$35,9,FALSE()))</f>
        <v/>
      </c>
      <c r="AA44" s="234" t="str">
        <f aca="false">IF(AA43="","",VLOOKUP(AA43,'シフト記号表（勤務時間帯）'!$C$6:$K$35,9,FALSE()))</f>
        <v/>
      </c>
      <c r="AB44" s="234" t="str">
        <f aca="false">IF(AB43="","",VLOOKUP(AB43,'シフト記号表（勤務時間帯）'!$C$6:$K$35,9,FALSE()))</f>
        <v/>
      </c>
      <c r="AC44" s="234" t="str">
        <f aca="false">IF(AC43="","",VLOOKUP(AC43,'シフト記号表（勤務時間帯）'!$C$6:$K$35,9,FALSE()))</f>
        <v/>
      </c>
      <c r="AD44" s="234" t="str">
        <f aca="false">IF(AD43="","",VLOOKUP(AD43,'シフト記号表（勤務時間帯）'!$C$6:$K$35,9,FALSE()))</f>
        <v/>
      </c>
      <c r="AE44" s="234" t="str">
        <f aca="false">IF(AE43="","",VLOOKUP(AE43,'シフト記号表（勤務時間帯）'!$C$6:$K$35,9,FALSE()))</f>
        <v/>
      </c>
      <c r="AF44" s="235" t="str">
        <f aca="false">IF(AF43="","",VLOOKUP(AF43,'シフト記号表（勤務時間帯）'!$C$6:$K$35,9,FALSE()))</f>
        <v/>
      </c>
      <c r="AG44" s="233" t="str">
        <f aca="false">IF(AG43="","",VLOOKUP(AG43,'シフト記号表（勤務時間帯）'!$C$6:$K$35,9,FALSE()))</f>
        <v/>
      </c>
      <c r="AH44" s="234" t="str">
        <f aca="false">IF(AH43="","",VLOOKUP(AH43,'シフト記号表（勤務時間帯）'!$C$6:$K$35,9,FALSE()))</f>
        <v/>
      </c>
      <c r="AI44" s="234" t="str">
        <f aca="false">IF(AI43="","",VLOOKUP(AI43,'シフト記号表（勤務時間帯）'!$C$6:$K$35,9,FALSE()))</f>
        <v/>
      </c>
      <c r="AJ44" s="234" t="str">
        <f aca="false">IF(AJ43="","",VLOOKUP(AJ43,'シフト記号表（勤務時間帯）'!$C$6:$K$35,9,FALSE()))</f>
        <v/>
      </c>
      <c r="AK44" s="234" t="str">
        <f aca="false">IF(AK43="","",VLOOKUP(AK43,'シフト記号表（勤務時間帯）'!$C$6:$K$35,9,FALSE()))</f>
        <v/>
      </c>
      <c r="AL44" s="234" t="str">
        <f aca="false">IF(AL43="","",VLOOKUP(AL43,'シフト記号表（勤務時間帯）'!$C$6:$K$35,9,FALSE()))</f>
        <v/>
      </c>
      <c r="AM44" s="235" t="str">
        <f aca="false">IF(AM43="","",VLOOKUP(AM43,'シフト記号表（勤務時間帯）'!$C$6:$K$35,9,FALSE()))</f>
        <v/>
      </c>
      <c r="AN44" s="233" t="str">
        <f aca="false">IF(AN43="","",VLOOKUP(AN43,'シフト記号表（勤務時間帯）'!$C$6:$K$35,9,FALSE()))</f>
        <v/>
      </c>
      <c r="AO44" s="234" t="str">
        <f aca="false">IF(AO43="","",VLOOKUP(AO43,'シフト記号表（勤務時間帯）'!$C$6:$K$35,9,FALSE()))</f>
        <v/>
      </c>
      <c r="AP44" s="234" t="str">
        <f aca="false">IF(AP43="","",VLOOKUP(AP43,'シフト記号表（勤務時間帯）'!$C$6:$K$35,9,FALSE()))</f>
        <v/>
      </c>
      <c r="AQ44" s="234" t="str">
        <f aca="false">IF(AQ43="","",VLOOKUP(AQ43,'シフト記号表（勤務時間帯）'!$C$6:$K$35,9,FALSE()))</f>
        <v/>
      </c>
      <c r="AR44" s="234" t="str">
        <f aca="false">IF(AR43="","",VLOOKUP(AR43,'シフト記号表（勤務時間帯）'!$C$6:$K$35,9,FALSE()))</f>
        <v/>
      </c>
      <c r="AS44" s="234" t="str">
        <f aca="false">IF(AS43="","",VLOOKUP(AS43,'シフト記号表（勤務時間帯）'!$C$6:$K$35,9,FALSE()))</f>
        <v/>
      </c>
      <c r="AT44" s="235" t="str">
        <f aca="false">IF(AT43="","",VLOOKUP(AT43,'シフト記号表（勤務時間帯）'!$C$6:$K$35,9,FALSE()))</f>
        <v/>
      </c>
      <c r="AU44" s="233" t="str">
        <f aca="false">IF(AU43="","",VLOOKUP(AU43,'シフト記号表（勤務時間帯）'!$C$6:$K$35,9,FALSE()))</f>
        <v/>
      </c>
      <c r="AV44" s="234" t="str">
        <f aca="false">IF(AV43="","",VLOOKUP(AV43,'シフト記号表（勤務時間帯）'!$C$6:$K$35,9,FALSE()))</f>
        <v/>
      </c>
      <c r="AW44" s="234" t="str">
        <f aca="false">IF(AW43="","",VLOOKUP(AW43,'シフト記号表（勤務時間帯）'!$C$6:$K$35,9,FALSE()))</f>
        <v/>
      </c>
      <c r="AX44" s="236" t="n">
        <f aca="false">IF($BB$3="４週",SUM(S44:AT44),IF($BB$3="暦月",SUM(S44:AW44),""))</f>
        <v>0</v>
      </c>
      <c r="AY44" s="236"/>
      <c r="AZ44" s="237" t="n">
        <f aca="false">IF($BB$3="４週",AX44/4,IF($BB$3="暦月",認知症対応型通所!AX44/(認知症対応型通所!$BB$8/7),""))</f>
        <v>0</v>
      </c>
      <c r="BA44" s="237"/>
      <c r="BB44" s="249"/>
      <c r="BC44" s="249"/>
      <c r="BD44" s="249"/>
      <c r="BE44" s="249"/>
      <c r="BF44" s="249"/>
    </row>
    <row r="45" customFormat="false" ht="20.25" hidden="false" customHeight="true" outlineLevel="0" collapsed="false">
      <c r="B45" s="242"/>
      <c r="C45" s="250"/>
      <c r="D45" s="250"/>
      <c r="E45" s="250"/>
      <c r="F45" s="231" t="n">
        <f aca="false">C43</f>
        <v>0</v>
      </c>
      <c r="G45" s="244"/>
      <c r="H45" s="244"/>
      <c r="I45" s="244"/>
      <c r="J45" s="244"/>
      <c r="K45" s="244"/>
      <c r="L45" s="245"/>
      <c r="M45" s="245"/>
      <c r="N45" s="245"/>
      <c r="O45" s="245"/>
      <c r="P45" s="239" t="s">
        <v>151</v>
      </c>
      <c r="Q45" s="239"/>
      <c r="R45" s="239"/>
      <c r="S45" s="96" t="str">
        <f aca="false">IF(S43="","",VLOOKUP(S43,'シフト記号表（勤務時間帯）'!$C$6:$U$35,19,FALSE()))</f>
        <v/>
      </c>
      <c r="T45" s="97" t="str">
        <f aca="false">IF(T43="","",VLOOKUP(T43,'シフト記号表（勤務時間帯）'!$C$6:$U$35,19,FALSE()))</f>
        <v/>
      </c>
      <c r="U45" s="97" t="str">
        <f aca="false">IF(U43="","",VLOOKUP(U43,'シフト記号表（勤務時間帯）'!$C$6:$U$35,19,FALSE()))</f>
        <v/>
      </c>
      <c r="V45" s="97" t="str">
        <f aca="false">IF(V43="","",VLOOKUP(V43,'シフト記号表（勤務時間帯）'!$C$6:$U$35,19,FALSE()))</f>
        <v/>
      </c>
      <c r="W45" s="97" t="str">
        <f aca="false">IF(W43="","",VLOOKUP(W43,'シフト記号表（勤務時間帯）'!$C$6:$U$35,19,FALSE()))</f>
        <v/>
      </c>
      <c r="X45" s="97" t="str">
        <f aca="false">IF(X43="","",VLOOKUP(X43,'シフト記号表（勤務時間帯）'!$C$6:$U$35,19,FALSE()))</f>
        <v/>
      </c>
      <c r="Y45" s="98" t="str">
        <f aca="false">IF(Y43="","",VLOOKUP(Y43,'シフト記号表（勤務時間帯）'!$C$6:$U$35,19,FALSE()))</f>
        <v/>
      </c>
      <c r="Z45" s="96" t="str">
        <f aca="false">IF(Z43="","",VLOOKUP(Z43,'シフト記号表（勤務時間帯）'!$C$6:$U$35,19,FALSE()))</f>
        <v/>
      </c>
      <c r="AA45" s="97" t="str">
        <f aca="false">IF(AA43="","",VLOOKUP(AA43,'シフト記号表（勤務時間帯）'!$C$6:$U$35,19,FALSE()))</f>
        <v/>
      </c>
      <c r="AB45" s="97" t="str">
        <f aca="false">IF(AB43="","",VLOOKUP(AB43,'シフト記号表（勤務時間帯）'!$C$6:$U$35,19,FALSE()))</f>
        <v/>
      </c>
      <c r="AC45" s="97" t="str">
        <f aca="false">IF(AC43="","",VLOOKUP(AC43,'シフト記号表（勤務時間帯）'!$C$6:$U$35,19,FALSE()))</f>
        <v/>
      </c>
      <c r="AD45" s="97" t="str">
        <f aca="false">IF(AD43="","",VLOOKUP(AD43,'シフト記号表（勤務時間帯）'!$C$6:$U$35,19,FALSE()))</f>
        <v/>
      </c>
      <c r="AE45" s="97" t="str">
        <f aca="false">IF(AE43="","",VLOOKUP(AE43,'シフト記号表（勤務時間帯）'!$C$6:$U$35,19,FALSE()))</f>
        <v/>
      </c>
      <c r="AF45" s="98" t="str">
        <f aca="false">IF(AF43="","",VLOOKUP(AF43,'シフト記号表（勤務時間帯）'!$C$6:$U$35,19,FALSE()))</f>
        <v/>
      </c>
      <c r="AG45" s="96" t="str">
        <f aca="false">IF(AG43="","",VLOOKUP(AG43,'シフト記号表（勤務時間帯）'!$C$6:$U$35,19,FALSE()))</f>
        <v/>
      </c>
      <c r="AH45" s="97" t="str">
        <f aca="false">IF(AH43="","",VLOOKUP(AH43,'シフト記号表（勤務時間帯）'!$C$6:$U$35,19,FALSE()))</f>
        <v/>
      </c>
      <c r="AI45" s="97" t="str">
        <f aca="false">IF(AI43="","",VLOOKUP(AI43,'シフト記号表（勤務時間帯）'!$C$6:$U$35,19,FALSE()))</f>
        <v/>
      </c>
      <c r="AJ45" s="97" t="str">
        <f aca="false">IF(AJ43="","",VLOOKUP(AJ43,'シフト記号表（勤務時間帯）'!$C$6:$U$35,19,FALSE()))</f>
        <v/>
      </c>
      <c r="AK45" s="97" t="str">
        <f aca="false">IF(AK43="","",VLOOKUP(AK43,'シフト記号表（勤務時間帯）'!$C$6:$U$35,19,FALSE()))</f>
        <v/>
      </c>
      <c r="AL45" s="97" t="str">
        <f aca="false">IF(AL43="","",VLOOKUP(AL43,'シフト記号表（勤務時間帯）'!$C$6:$U$35,19,FALSE()))</f>
        <v/>
      </c>
      <c r="AM45" s="98" t="str">
        <f aca="false">IF(AM43="","",VLOOKUP(AM43,'シフト記号表（勤務時間帯）'!$C$6:$U$35,19,FALSE()))</f>
        <v/>
      </c>
      <c r="AN45" s="96" t="str">
        <f aca="false">IF(AN43="","",VLOOKUP(AN43,'シフト記号表（勤務時間帯）'!$C$6:$U$35,19,FALSE()))</f>
        <v/>
      </c>
      <c r="AO45" s="97" t="str">
        <f aca="false">IF(AO43="","",VLOOKUP(AO43,'シフト記号表（勤務時間帯）'!$C$6:$U$35,19,FALSE()))</f>
        <v/>
      </c>
      <c r="AP45" s="97" t="str">
        <f aca="false">IF(AP43="","",VLOOKUP(AP43,'シフト記号表（勤務時間帯）'!$C$6:$U$35,19,FALSE()))</f>
        <v/>
      </c>
      <c r="AQ45" s="97" t="str">
        <f aca="false">IF(AQ43="","",VLOOKUP(AQ43,'シフト記号表（勤務時間帯）'!$C$6:$U$35,19,FALSE()))</f>
        <v/>
      </c>
      <c r="AR45" s="97" t="str">
        <f aca="false">IF(AR43="","",VLOOKUP(AR43,'シフト記号表（勤務時間帯）'!$C$6:$U$35,19,FALSE()))</f>
        <v/>
      </c>
      <c r="AS45" s="97" t="str">
        <f aca="false">IF(AS43="","",VLOOKUP(AS43,'シフト記号表（勤務時間帯）'!$C$6:$U$35,19,FALSE()))</f>
        <v/>
      </c>
      <c r="AT45" s="98" t="str">
        <f aca="false">IF(AT43="","",VLOOKUP(AT43,'シフト記号表（勤務時間帯）'!$C$6:$U$35,19,FALSE()))</f>
        <v/>
      </c>
      <c r="AU45" s="96" t="str">
        <f aca="false">IF(AU43="","",VLOOKUP(AU43,'シフト記号表（勤務時間帯）'!$C$6:$U$35,19,FALSE()))</f>
        <v/>
      </c>
      <c r="AV45" s="97" t="str">
        <f aca="false">IF(AV43="","",VLOOKUP(AV43,'シフト記号表（勤務時間帯）'!$C$6:$U$35,19,FALSE()))</f>
        <v/>
      </c>
      <c r="AW45" s="97" t="str">
        <f aca="false">IF(AW43="","",VLOOKUP(AW43,'シフト記号表（勤務時間帯）'!$C$6:$U$35,19,FALSE()))</f>
        <v/>
      </c>
      <c r="AX45" s="240" t="n">
        <f aca="false">IF($BB$3="４週",SUM(S45:AT45),IF($BB$3="暦月",SUM(S45:AW45),""))</f>
        <v>0</v>
      </c>
      <c r="AY45" s="240"/>
      <c r="AZ45" s="241" t="n">
        <f aca="false">IF($BB$3="４週",AX45/4,IF($BB$3="暦月",認知症対応型通所!AX45/(認知症対応型通所!$BB$8/7),""))</f>
        <v>0</v>
      </c>
      <c r="BA45" s="241"/>
      <c r="BB45" s="249"/>
      <c r="BC45" s="249"/>
      <c r="BD45" s="249"/>
      <c r="BE45" s="249"/>
      <c r="BF45" s="249"/>
    </row>
    <row r="46" customFormat="false" ht="20.25" hidden="false" customHeight="true" outlineLevel="0" collapsed="false">
      <c r="B46" s="242" t="n">
        <f aca="false">B43+1</f>
        <v>9</v>
      </c>
      <c r="C46" s="250"/>
      <c r="D46" s="250"/>
      <c r="E46" s="250"/>
      <c r="F46" s="104"/>
      <c r="G46" s="244"/>
      <c r="H46" s="244"/>
      <c r="I46" s="244"/>
      <c r="J46" s="244"/>
      <c r="K46" s="244"/>
      <c r="L46" s="245"/>
      <c r="M46" s="245"/>
      <c r="N46" s="245"/>
      <c r="O46" s="245"/>
      <c r="P46" s="246" t="s">
        <v>34</v>
      </c>
      <c r="Q46" s="246"/>
      <c r="R46" s="246"/>
      <c r="S46" s="110"/>
      <c r="T46" s="111"/>
      <c r="U46" s="111"/>
      <c r="V46" s="111"/>
      <c r="W46" s="111"/>
      <c r="X46" s="111"/>
      <c r="Y46" s="112"/>
      <c r="Z46" s="110"/>
      <c r="AA46" s="111"/>
      <c r="AB46" s="111"/>
      <c r="AC46" s="111"/>
      <c r="AD46" s="111"/>
      <c r="AE46" s="111"/>
      <c r="AF46" s="112"/>
      <c r="AG46" s="110"/>
      <c r="AH46" s="111"/>
      <c r="AI46" s="111"/>
      <c r="AJ46" s="111"/>
      <c r="AK46" s="111"/>
      <c r="AL46" s="111"/>
      <c r="AM46" s="112"/>
      <c r="AN46" s="110"/>
      <c r="AO46" s="111"/>
      <c r="AP46" s="111"/>
      <c r="AQ46" s="111"/>
      <c r="AR46" s="111"/>
      <c r="AS46" s="111"/>
      <c r="AT46" s="112"/>
      <c r="AU46" s="110"/>
      <c r="AV46" s="111"/>
      <c r="AW46" s="111"/>
      <c r="AX46" s="247"/>
      <c r="AY46" s="247"/>
      <c r="AZ46" s="248"/>
      <c r="BA46" s="248"/>
      <c r="BB46" s="249"/>
      <c r="BC46" s="249"/>
      <c r="BD46" s="249"/>
      <c r="BE46" s="249"/>
      <c r="BF46" s="249"/>
    </row>
    <row r="47" customFormat="false" ht="20.25" hidden="false" customHeight="true" outlineLevel="0" collapsed="false">
      <c r="B47" s="242"/>
      <c r="C47" s="250"/>
      <c r="D47" s="250"/>
      <c r="E47" s="250"/>
      <c r="F47" s="231"/>
      <c r="G47" s="244"/>
      <c r="H47" s="244"/>
      <c r="I47" s="244"/>
      <c r="J47" s="244"/>
      <c r="K47" s="244"/>
      <c r="L47" s="245"/>
      <c r="M47" s="245"/>
      <c r="N47" s="245"/>
      <c r="O47" s="245"/>
      <c r="P47" s="232" t="s">
        <v>35</v>
      </c>
      <c r="Q47" s="232"/>
      <c r="R47" s="232"/>
      <c r="S47" s="233" t="str">
        <f aca="false">IF(S46="","",VLOOKUP(S46,'シフト記号表（勤務時間帯）'!$C$6:$K$35,9,FALSE()))</f>
        <v/>
      </c>
      <c r="T47" s="234" t="str">
        <f aca="false">IF(T46="","",VLOOKUP(T46,'シフト記号表（勤務時間帯）'!$C$6:$K$35,9,FALSE()))</f>
        <v/>
      </c>
      <c r="U47" s="234" t="str">
        <f aca="false">IF(U46="","",VLOOKUP(U46,'シフト記号表（勤務時間帯）'!$C$6:$K$35,9,FALSE()))</f>
        <v/>
      </c>
      <c r="V47" s="234" t="str">
        <f aca="false">IF(V46="","",VLOOKUP(V46,'シフト記号表（勤務時間帯）'!$C$6:$K$35,9,FALSE()))</f>
        <v/>
      </c>
      <c r="W47" s="234" t="str">
        <f aca="false">IF(W46="","",VLOOKUP(W46,'シフト記号表（勤務時間帯）'!$C$6:$K$35,9,FALSE()))</f>
        <v/>
      </c>
      <c r="X47" s="234" t="str">
        <f aca="false">IF(X46="","",VLOOKUP(X46,'シフト記号表（勤務時間帯）'!$C$6:$K$35,9,FALSE()))</f>
        <v/>
      </c>
      <c r="Y47" s="235" t="str">
        <f aca="false">IF(Y46="","",VLOOKUP(Y46,'シフト記号表（勤務時間帯）'!$C$6:$K$35,9,FALSE()))</f>
        <v/>
      </c>
      <c r="Z47" s="233" t="str">
        <f aca="false">IF(Z46="","",VLOOKUP(Z46,'シフト記号表（勤務時間帯）'!$C$6:$K$35,9,FALSE()))</f>
        <v/>
      </c>
      <c r="AA47" s="234" t="str">
        <f aca="false">IF(AA46="","",VLOOKUP(AA46,'シフト記号表（勤務時間帯）'!$C$6:$K$35,9,FALSE()))</f>
        <v/>
      </c>
      <c r="AB47" s="234" t="str">
        <f aca="false">IF(AB46="","",VLOOKUP(AB46,'シフト記号表（勤務時間帯）'!$C$6:$K$35,9,FALSE()))</f>
        <v/>
      </c>
      <c r="AC47" s="234" t="str">
        <f aca="false">IF(AC46="","",VLOOKUP(AC46,'シフト記号表（勤務時間帯）'!$C$6:$K$35,9,FALSE()))</f>
        <v/>
      </c>
      <c r="AD47" s="234" t="str">
        <f aca="false">IF(AD46="","",VLOOKUP(AD46,'シフト記号表（勤務時間帯）'!$C$6:$K$35,9,FALSE()))</f>
        <v/>
      </c>
      <c r="AE47" s="234" t="str">
        <f aca="false">IF(AE46="","",VLOOKUP(AE46,'シフト記号表（勤務時間帯）'!$C$6:$K$35,9,FALSE()))</f>
        <v/>
      </c>
      <c r="AF47" s="235" t="str">
        <f aca="false">IF(AF46="","",VLOOKUP(AF46,'シフト記号表（勤務時間帯）'!$C$6:$K$35,9,FALSE()))</f>
        <v/>
      </c>
      <c r="AG47" s="233" t="str">
        <f aca="false">IF(AG46="","",VLOOKUP(AG46,'シフト記号表（勤務時間帯）'!$C$6:$K$35,9,FALSE()))</f>
        <v/>
      </c>
      <c r="AH47" s="234" t="str">
        <f aca="false">IF(AH46="","",VLOOKUP(AH46,'シフト記号表（勤務時間帯）'!$C$6:$K$35,9,FALSE()))</f>
        <v/>
      </c>
      <c r="AI47" s="234" t="str">
        <f aca="false">IF(AI46="","",VLOOKUP(AI46,'シフト記号表（勤務時間帯）'!$C$6:$K$35,9,FALSE()))</f>
        <v/>
      </c>
      <c r="AJ47" s="234" t="str">
        <f aca="false">IF(AJ46="","",VLOOKUP(AJ46,'シフト記号表（勤務時間帯）'!$C$6:$K$35,9,FALSE()))</f>
        <v/>
      </c>
      <c r="AK47" s="234" t="str">
        <f aca="false">IF(AK46="","",VLOOKUP(AK46,'シフト記号表（勤務時間帯）'!$C$6:$K$35,9,FALSE()))</f>
        <v/>
      </c>
      <c r="AL47" s="234" t="str">
        <f aca="false">IF(AL46="","",VLOOKUP(AL46,'シフト記号表（勤務時間帯）'!$C$6:$K$35,9,FALSE()))</f>
        <v/>
      </c>
      <c r="AM47" s="235" t="str">
        <f aca="false">IF(AM46="","",VLOOKUP(AM46,'シフト記号表（勤務時間帯）'!$C$6:$K$35,9,FALSE()))</f>
        <v/>
      </c>
      <c r="AN47" s="233" t="str">
        <f aca="false">IF(AN46="","",VLOOKUP(AN46,'シフト記号表（勤務時間帯）'!$C$6:$K$35,9,FALSE()))</f>
        <v/>
      </c>
      <c r="AO47" s="234" t="str">
        <f aca="false">IF(AO46="","",VLOOKUP(AO46,'シフト記号表（勤務時間帯）'!$C$6:$K$35,9,FALSE()))</f>
        <v/>
      </c>
      <c r="AP47" s="234" t="str">
        <f aca="false">IF(AP46="","",VLOOKUP(AP46,'シフト記号表（勤務時間帯）'!$C$6:$K$35,9,FALSE()))</f>
        <v/>
      </c>
      <c r="AQ47" s="234" t="str">
        <f aca="false">IF(AQ46="","",VLOOKUP(AQ46,'シフト記号表（勤務時間帯）'!$C$6:$K$35,9,FALSE()))</f>
        <v/>
      </c>
      <c r="AR47" s="234" t="str">
        <f aca="false">IF(AR46="","",VLOOKUP(AR46,'シフト記号表（勤務時間帯）'!$C$6:$K$35,9,FALSE()))</f>
        <v/>
      </c>
      <c r="AS47" s="234" t="str">
        <f aca="false">IF(AS46="","",VLOOKUP(AS46,'シフト記号表（勤務時間帯）'!$C$6:$K$35,9,FALSE()))</f>
        <v/>
      </c>
      <c r="AT47" s="235" t="str">
        <f aca="false">IF(AT46="","",VLOOKUP(AT46,'シフト記号表（勤務時間帯）'!$C$6:$K$35,9,FALSE()))</f>
        <v/>
      </c>
      <c r="AU47" s="233" t="str">
        <f aca="false">IF(AU46="","",VLOOKUP(AU46,'シフト記号表（勤務時間帯）'!$C$6:$K$35,9,FALSE()))</f>
        <v/>
      </c>
      <c r="AV47" s="234" t="str">
        <f aca="false">IF(AV46="","",VLOOKUP(AV46,'シフト記号表（勤務時間帯）'!$C$6:$K$35,9,FALSE()))</f>
        <v/>
      </c>
      <c r="AW47" s="234" t="str">
        <f aca="false">IF(AW46="","",VLOOKUP(AW46,'シフト記号表（勤務時間帯）'!$C$6:$K$35,9,FALSE()))</f>
        <v/>
      </c>
      <c r="AX47" s="236" t="n">
        <f aca="false">IF($BB$3="４週",SUM(S47:AT47),IF($BB$3="暦月",SUM(S47:AW47),""))</f>
        <v>0</v>
      </c>
      <c r="AY47" s="236"/>
      <c r="AZ47" s="237" t="n">
        <f aca="false">IF($BB$3="４週",AX47/4,IF($BB$3="暦月",認知症対応型通所!AX47/(認知症対応型通所!$BB$8/7),""))</f>
        <v>0</v>
      </c>
      <c r="BA47" s="237"/>
      <c r="BB47" s="249"/>
      <c r="BC47" s="249"/>
      <c r="BD47" s="249"/>
      <c r="BE47" s="249"/>
      <c r="BF47" s="249"/>
    </row>
    <row r="48" customFormat="false" ht="20.25" hidden="false" customHeight="true" outlineLevel="0" collapsed="false">
      <c r="B48" s="242"/>
      <c r="C48" s="250"/>
      <c r="D48" s="250"/>
      <c r="E48" s="250"/>
      <c r="F48" s="231" t="n">
        <f aca="false">C46</f>
        <v>0</v>
      </c>
      <c r="G48" s="244"/>
      <c r="H48" s="244"/>
      <c r="I48" s="244"/>
      <c r="J48" s="244"/>
      <c r="K48" s="244"/>
      <c r="L48" s="245"/>
      <c r="M48" s="245"/>
      <c r="N48" s="245"/>
      <c r="O48" s="245"/>
      <c r="P48" s="239" t="s">
        <v>151</v>
      </c>
      <c r="Q48" s="239"/>
      <c r="R48" s="239"/>
      <c r="S48" s="96" t="str">
        <f aca="false">IF(S46="","",VLOOKUP(S46,'シフト記号表（勤務時間帯）'!$C$6:$U$35,19,FALSE()))</f>
        <v/>
      </c>
      <c r="T48" s="97" t="str">
        <f aca="false">IF(T46="","",VLOOKUP(T46,'シフト記号表（勤務時間帯）'!$C$6:$U$35,19,FALSE()))</f>
        <v/>
      </c>
      <c r="U48" s="97" t="str">
        <f aca="false">IF(U46="","",VLOOKUP(U46,'シフト記号表（勤務時間帯）'!$C$6:$U$35,19,FALSE()))</f>
        <v/>
      </c>
      <c r="V48" s="97" t="str">
        <f aca="false">IF(V46="","",VLOOKUP(V46,'シフト記号表（勤務時間帯）'!$C$6:$U$35,19,FALSE()))</f>
        <v/>
      </c>
      <c r="W48" s="97" t="str">
        <f aca="false">IF(W46="","",VLOOKUP(W46,'シフト記号表（勤務時間帯）'!$C$6:$U$35,19,FALSE()))</f>
        <v/>
      </c>
      <c r="X48" s="97" t="str">
        <f aca="false">IF(X46="","",VLOOKUP(X46,'シフト記号表（勤務時間帯）'!$C$6:$U$35,19,FALSE()))</f>
        <v/>
      </c>
      <c r="Y48" s="98" t="str">
        <f aca="false">IF(Y46="","",VLOOKUP(Y46,'シフト記号表（勤務時間帯）'!$C$6:$U$35,19,FALSE()))</f>
        <v/>
      </c>
      <c r="Z48" s="96" t="str">
        <f aca="false">IF(Z46="","",VLOOKUP(Z46,'シフト記号表（勤務時間帯）'!$C$6:$U$35,19,FALSE()))</f>
        <v/>
      </c>
      <c r="AA48" s="97" t="str">
        <f aca="false">IF(AA46="","",VLOOKUP(AA46,'シフト記号表（勤務時間帯）'!$C$6:$U$35,19,FALSE()))</f>
        <v/>
      </c>
      <c r="AB48" s="97" t="str">
        <f aca="false">IF(AB46="","",VLOOKUP(AB46,'シフト記号表（勤務時間帯）'!$C$6:$U$35,19,FALSE()))</f>
        <v/>
      </c>
      <c r="AC48" s="97" t="str">
        <f aca="false">IF(AC46="","",VLOOKUP(AC46,'シフト記号表（勤務時間帯）'!$C$6:$U$35,19,FALSE()))</f>
        <v/>
      </c>
      <c r="AD48" s="97" t="str">
        <f aca="false">IF(AD46="","",VLOOKUP(AD46,'シフト記号表（勤務時間帯）'!$C$6:$U$35,19,FALSE()))</f>
        <v/>
      </c>
      <c r="AE48" s="97" t="str">
        <f aca="false">IF(AE46="","",VLOOKUP(AE46,'シフト記号表（勤務時間帯）'!$C$6:$U$35,19,FALSE()))</f>
        <v/>
      </c>
      <c r="AF48" s="98" t="str">
        <f aca="false">IF(AF46="","",VLOOKUP(AF46,'シフト記号表（勤務時間帯）'!$C$6:$U$35,19,FALSE()))</f>
        <v/>
      </c>
      <c r="AG48" s="96" t="str">
        <f aca="false">IF(AG46="","",VLOOKUP(AG46,'シフト記号表（勤務時間帯）'!$C$6:$U$35,19,FALSE()))</f>
        <v/>
      </c>
      <c r="AH48" s="97" t="str">
        <f aca="false">IF(AH46="","",VLOOKUP(AH46,'シフト記号表（勤務時間帯）'!$C$6:$U$35,19,FALSE()))</f>
        <v/>
      </c>
      <c r="AI48" s="97" t="str">
        <f aca="false">IF(AI46="","",VLOOKUP(AI46,'シフト記号表（勤務時間帯）'!$C$6:$U$35,19,FALSE()))</f>
        <v/>
      </c>
      <c r="AJ48" s="97" t="str">
        <f aca="false">IF(AJ46="","",VLOOKUP(AJ46,'シフト記号表（勤務時間帯）'!$C$6:$U$35,19,FALSE()))</f>
        <v/>
      </c>
      <c r="AK48" s="97" t="str">
        <f aca="false">IF(AK46="","",VLOOKUP(AK46,'シフト記号表（勤務時間帯）'!$C$6:$U$35,19,FALSE()))</f>
        <v/>
      </c>
      <c r="AL48" s="97" t="str">
        <f aca="false">IF(AL46="","",VLOOKUP(AL46,'シフト記号表（勤務時間帯）'!$C$6:$U$35,19,FALSE()))</f>
        <v/>
      </c>
      <c r="AM48" s="98" t="str">
        <f aca="false">IF(AM46="","",VLOOKUP(AM46,'シフト記号表（勤務時間帯）'!$C$6:$U$35,19,FALSE()))</f>
        <v/>
      </c>
      <c r="AN48" s="96" t="str">
        <f aca="false">IF(AN46="","",VLOOKUP(AN46,'シフト記号表（勤務時間帯）'!$C$6:$U$35,19,FALSE()))</f>
        <v/>
      </c>
      <c r="AO48" s="97" t="str">
        <f aca="false">IF(AO46="","",VLOOKUP(AO46,'シフト記号表（勤務時間帯）'!$C$6:$U$35,19,FALSE()))</f>
        <v/>
      </c>
      <c r="AP48" s="97" t="str">
        <f aca="false">IF(AP46="","",VLOOKUP(AP46,'シフト記号表（勤務時間帯）'!$C$6:$U$35,19,FALSE()))</f>
        <v/>
      </c>
      <c r="AQ48" s="97" t="str">
        <f aca="false">IF(AQ46="","",VLOOKUP(AQ46,'シフト記号表（勤務時間帯）'!$C$6:$U$35,19,FALSE()))</f>
        <v/>
      </c>
      <c r="AR48" s="97" t="str">
        <f aca="false">IF(AR46="","",VLOOKUP(AR46,'シフト記号表（勤務時間帯）'!$C$6:$U$35,19,FALSE()))</f>
        <v/>
      </c>
      <c r="AS48" s="97" t="str">
        <f aca="false">IF(AS46="","",VLOOKUP(AS46,'シフト記号表（勤務時間帯）'!$C$6:$U$35,19,FALSE()))</f>
        <v/>
      </c>
      <c r="AT48" s="98" t="str">
        <f aca="false">IF(AT46="","",VLOOKUP(AT46,'シフト記号表（勤務時間帯）'!$C$6:$U$35,19,FALSE()))</f>
        <v/>
      </c>
      <c r="AU48" s="96" t="str">
        <f aca="false">IF(AU46="","",VLOOKUP(AU46,'シフト記号表（勤務時間帯）'!$C$6:$U$35,19,FALSE()))</f>
        <v/>
      </c>
      <c r="AV48" s="97" t="str">
        <f aca="false">IF(AV46="","",VLOOKUP(AV46,'シフト記号表（勤務時間帯）'!$C$6:$U$35,19,FALSE()))</f>
        <v/>
      </c>
      <c r="AW48" s="97" t="str">
        <f aca="false">IF(AW46="","",VLOOKUP(AW46,'シフト記号表（勤務時間帯）'!$C$6:$U$35,19,FALSE()))</f>
        <v/>
      </c>
      <c r="AX48" s="240" t="n">
        <f aca="false">IF($BB$3="４週",SUM(S48:AT48),IF($BB$3="暦月",SUM(S48:AW48),""))</f>
        <v>0</v>
      </c>
      <c r="AY48" s="240"/>
      <c r="AZ48" s="241" t="n">
        <f aca="false">IF($BB$3="４週",AX48/4,IF($BB$3="暦月",認知症対応型通所!AX48/(認知症対応型通所!$BB$8/7),""))</f>
        <v>0</v>
      </c>
      <c r="BA48" s="241"/>
      <c r="BB48" s="249"/>
      <c r="BC48" s="249"/>
      <c r="BD48" s="249"/>
      <c r="BE48" s="249"/>
      <c r="BF48" s="249"/>
    </row>
    <row r="49" customFormat="false" ht="20.25" hidden="false" customHeight="true" outlineLevel="0" collapsed="false">
      <c r="B49" s="242" t="n">
        <f aca="false">B46+1</f>
        <v>10</v>
      </c>
      <c r="C49" s="250"/>
      <c r="D49" s="250"/>
      <c r="E49" s="250"/>
      <c r="F49" s="104"/>
      <c r="G49" s="244"/>
      <c r="H49" s="244"/>
      <c r="I49" s="244"/>
      <c r="J49" s="244"/>
      <c r="K49" s="244"/>
      <c r="L49" s="245"/>
      <c r="M49" s="245"/>
      <c r="N49" s="245"/>
      <c r="O49" s="245"/>
      <c r="P49" s="246" t="s">
        <v>34</v>
      </c>
      <c r="Q49" s="246"/>
      <c r="R49" s="246"/>
      <c r="S49" s="110"/>
      <c r="T49" s="111"/>
      <c r="U49" s="111"/>
      <c r="V49" s="111"/>
      <c r="W49" s="111"/>
      <c r="X49" s="111"/>
      <c r="Y49" s="112"/>
      <c r="Z49" s="110"/>
      <c r="AA49" s="111"/>
      <c r="AB49" s="111"/>
      <c r="AC49" s="111"/>
      <c r="AD49" s="111"/>
      <c r="AE49" s="111"/>
      <c r="AF49" s="112"/>
      <c r="AG49" s="110"/>
      <c r="AH49" s="111"/>
      <c r="AI49" s="111"/>
      <c r="AJ49" s="111"/>
      <c r="AK49" s="111"/>
      <c r="AL49" s="111"/>
      <c r="AM49" s="112"/>
      <c r="AN49" s="110"/>
      <c r="AO49" s="111"/>
      <c r="AP49" s="111"/>
      <c r="AQ49" s="111"/>
      <c r="AR49" s="111"/>
      <c r="AS49" s="111"/>
      <c r="AT49" s="112"/>
      <c r="AU49" s="110"/>
      <c r="AV49" s="111"/>
      <c r="AW49" s="111"/>
      <c r="AX49" s="247"/>
      <c r="AY49" s="247"/>
      <c r="AZ49" s="248"/>
      <c r="BA49" s="248"/>
      <c r="BB49" s="249"/>
      <c r="BC49" s="249"/>
      <c r="BD49" s="249"/>
      <c r="BE49" s="249"/>
      <c r="BF49" s="249"/>
    </row>
    <row r="50" customFormat="false" ht="20.25" hidden="false" customHeight="true" outlineLevel="0" collapsed="false">
      <c r="B50" s="242"/>
      <c r="C50" s="250"/>
      <c r="D50" s="250"/>
      <c r="E50" s="250"/>
      <c r="F50" s="231"/>
      <c r="G50" s="244"/>
      <c r="H50" s="244"/>
      <c r="I50" s="244"/>
      <c r="J50" s="244"/>
      <c r="K50" s="244"/>
      <c r="L50" s="245"/>
      <c r="M50" s="245"/>
      <c r="N50" s="245"/>
      <c r="O50" s="245"/>
      <c r="P50" s="232" t="s">
        <v>35</v>
      </c>
      <c r="Q50" s="232"/>
      <c r="R50" s="232"/>
      <c r="S50" s="233" t="str">
        <f aca="false">IF(S49="","",VLOOKUP(S49,'シフト記号表（勤務時間帯）'!$C$6:$K$35,9,FALSE()))</f>
        <v/>
      </c>
      <c r="T50" s="234" t="str">
        <f aca="false">IF(T49="","",VLOOKUP(T49,'シフト記号表（勤務時間帯）'!$C$6:$K$35,9,FALSE()))</f>
        <v/>
      </c>
      <c r="U50" s="234" t="str">
        <f aca="false">IF(U49="","",VLOOKUP(U49,'シフト記号表（勤務時間帯）'!$C$6:$K$35,9,FALSE()))</f>
        <v/>
      </c>
      <c r="V50" s="234" t="str">
        <f aca="false">IF(V49="","",VLOOKUP(V49,'シフト記号表（勤務時間帯）'!$C$6:$K$35,9,FALSE()))</f>
        <v/>
      </c>
      <c r="W50" s="234" t="str">
        <f aca="false">IF(W49="","",VLOOKUP(W49,'シフト記号表（勤務時間帯）'!$C$6:$K$35,9,FALSE()))</f>
        <v/>
      </c>
      <c r="X50" s="234" t="str">
        <f aca="false">IF(X49="","",VLOOKUP(X49,'シフト記号表（勤務時間帯）'!$C$6:$K$35,9,FALSE()))</f>
        <v/>
      </c>
      <c r="Y50" s="235" t="str">
        <f aca="false">IF(Y49="","",VLOOKUP(Y49,'シフト記号表（勤務時間帯）'!$C$6:$K$35,9,FALSE()))</f>
        <v/>
      </c>
      <c r="Z50" s="233" t="str">
        <f aca="false">IF(Z49="","",VLOOKUP(Z49,'シフト記号表（勤務時間帯）'!$C$6:$K$35,9,FALSE()))</f>
        <v/>
      </c>
      <c r="AA50" s="234" t="str">
        <f aca="false">IF(AA49="","",VLOOKUP(AA49,'シフト記号表（勤務時間帯）'!$C$6:$K$35,9,FALSE()))</f>
        <v/>
      </c>
      <c r="AB50" s="234" t="str">
        <f aca="false">IF(AB49="","",VLOOKUP(AB49,'シフト記号表（勤務時間帯）'!$C$6:$K$35,9,FALSE()))</f>
        <v/>
      </c>
      <c r="AC50" s="234" t="str">
        <f aca="false">IF(AC49="","",VLOOKUP(AC49,'シフト記号表（勤務時間帯）'!$C$6:$K$35,9,FALSE()))</f>
        <v/>
      </c>
      <c r="AD50" s="234" t="str">
        <f aca="false">IF(AD49="","",VLOOKUP(AD49,'シフト記号表（勤務時間帯）'!$C$6:$K$35,9,FALSE()))</f>
        <v/>
      </c>
      <c r="AE50" s="234" t="str">
        <f aca="false">IF(AE49="","",VLOOKUP(AE49,'シフト記号表（勤務時間帯）'!$C$6:$K$35,9,FALSE()))</f>
        <v/>
      </c>
      <c r="AF50" s="235" t="str">
        <f aca="false">IF(AF49="","",VLOOKUP(AF49,'シフト記号表（勤務時間帯）'!$C$6:$K$35,9,FALSE()))</f>
        <v/>
      </c>
      <c r="AG50" s="233" t="str">
        <f aca="false">IF(AG49="","",VLOOKUP(AG49,'シフト記号表（勤務時間帯）'!$C$6:$K$35,9,FALSE()))</f>
        <v/>
      </c>
      <c r="AH50" s="234" t="str">
        <f aca="false">IF(AH49="","",VLOOKUP(AH49,'シフト記号表（勤務時間帯）'!$C$6:$K$35,9,FALSE()))</f>
        <v/>
      </c>
      <c r="AI50" s="234" t="str">
        <f aca="false">IF(AI49="","",VLOOKUP(AI49,'シフト記号表（勤務時間帯）'!$C$6:$K$35,9,FALSE()))</f>
        <v/>
      </c>
      <c r="AJ50" s="234" t="str">
        <f aca="false">IF(AJ49="","",VLOOKUP(AJ49,'シフト記号表（勤務時間帯）'!$C$6:$K$35,9,FALSE()))</f>
        <v/>
      </c>
      <c r="AK50" s="234" t="str">
        <f aca="false">IF(AK49="","",VLOOKUP(AK49,'シフト記号表（勤務時間帯）'!$C$6:$K$35,9,FALSE()))</f>
        <v/>
      </c>
      <c r="AL50" s="234" t="str">
        <f aca="false">IF(AL49="","",VLOOKUP(AL49,'シフト記号表（勤務時間帯）'!$C$6:$K$35,9,FALSE()))</f>
        <v/>
      </c>
      <c r="AM50" s="235" t="str">
        <f aca="false">IF(AM49="","",VLOOKUP(AM49,'シフト記号表（勤務時間帯）'!$C$6:$K$35,9,FALSE()))</f>
        <v/>
      </c>
      <c r="AN50" s="233" t="str">
        <f aca="false">IF(AN49="","",VLOOKUP(AN49,'シフト記号表（勤務時間帯）'!$C$6:$K$35,9,FALSE()))</f>
        <v/>
      </c>
      <c r="AO50" s="234" t="str">
        <f aca="false">IF(AO49="","",VLOOKUP(AO49,'シフト記号表（勤務時間帯）'!$C$6:$K$35,9,FALSE()))</f>
        <v/>
      </c>
      <c r="AP50" s="234" t="str">
        <f aca="false">IF(AP49="","",VLOOKUP(AP49,'シフト記号表（勤務時間帯）'!$C$6:$K$35,9,FALSE()))</f>
        <v/>
      </c>
      <c r="AQ50" s="234" t="str">
        <f aca="false">IF(AQ49="","",VLOOKUP(AQ49,'シフト記号表（勤務時間帯）'!$C$6:$K$35,9,FALSE()))</f>
        <v/>
      </c>
      <c r="AR50" s="234" t="str">
        <f aca="false">IF(AR49="","",VLOOKUP(AR49,'シフト記号表（勤務時間帯）'!$C$6:$K$35,9,FALSE()))</f>
        <v/>
      </c>
      <c r="AS50" s="234" t="str">
        <f aca="false">IF(AS49="","",VLOOKUP(AS49,'シフト記号表（勤務時間帯）'!$C$6:$K$35,9,FALSE()))</f>
        <v/>
      </c>
      <c r="AT50" s="235" t="str">
        <f aca="false">IF(AT49="","",VLOOKUP(AT49,'シフト記号表（勤務時間帯）'!$C$6:$K$35,9,FALSE()))</f>
        <v/>
      </c>
      <c r="AU50" s="233" t="str">
        <f aca="false">IF(AU49="","",VLOOKUP(AU49,'シフト記号表（勤務時間帯）'!$C$6:$K$35,9,FALSE()))</f>
        <v/>
      </c>
      <c r="AV50" s="234" t="str">
        <f aca="false">IF(AV49="","",VLOOKUP(AV49,'シフト記号表（勤務時間帯）'!$C$6:$K$35,9,FALSE()))</f>
        <v/>
      </c>
      <c r="AW50" s="234" t="str">
        <f aca="false">IF(AW49="","",VLOOKUP(AW49,'シフト記号表（勤務時間帯）'!$C$6:$K$35,9,FALSE()))</f>
        <v/>
      </c>
      <c r="AX50" s="236" t="n">
        <f aca="false">IF($BB$3="４週",SUM(S50:AT50),IF($BB$3="暦月",SUM(S50:AW50),""))</f>
        <v>0</v>
      </c>
      <c r="AY50" s="236"/>
      <c r="AZ50" s="237" t="n">
        <f aca="false">IF($BB$3="４週",AX50/4,IF($BB$3="暦月",認知症対応型通所!AX50/(認知症対応型通所!$BB$8/7),""))</f>
        <v>0</v>
      </c>
      <c r="BA50" s="237"/>
      <c r="BB50" s="249"/>
      <c r="BC50" s="249"/>
      <c r="BD50" s="249"/>
      <c r="BE50" s="249"/>
      <c r="BF50" s="249"/>
    </row>
    <row r="51" customFormat="false" ht="20.25" hidden="false" customHeight="true" outlineLevel="0" collapsed="false">
      <c r="B51" s="242"/>
      <c r="C51" s="250"/>
      <c r="D51" s="250"/>
      <c r="E51" s="250"/>
      <c r="F51" s="231" t="n">
        <f aca="false">C49</f>
        <v>0</v>
      </c>
      <c r="G51" s="244"/>
      <c r="H51" s="244"/>
      <c r="I51" s="244"/>
      <c r="J51" s="244"/>
      <c r="K51" s="244"/>
      <c r="L51" s="245"/>
      <c r="M51" s="245"/>
      <c r="N51" s="245"/>
      <c r="O51" s="245"/>
      <c r="P51" s="239" t="s">
        <v>151</v>
      </c>
      <c r="Q51" s="239"/>
      <c r="R51" s="239"/>
      <c r="S51" s="96" t="str">
        <f aca="false">IF(S49="","",VLOOKUP(S49,'シフト記号表（勤務時間帯）'!$C$6:$U$35,19,FALSE()))</f>
        <v/>
      </c>
      <c r="T51" s="97" t="str">
        <f aca="false">IF(T49="","",VLOOKUP(T49,'シフト記号表（勤務時間帯）'!$C$6:$U$35,19,FALSE()))</f>
        <v/>
      </c>
      <c r="U51" s="97" t="str">
        <f aca="false">IF(U49="","",VLOOKUP(U49,'シフト記号表（勤務時間帯）'!$C$6:$U$35,19,FALSE()))</f>
        <v/>
      </c>
      <c r="V51" s="97" t="str">
        <f aca="false">IF(V49="","",VLOOKUP(V49,'シフト記号表（勤務時間帯）'!$C$6:$U$35,19,FALSE()))</f>
        <v/>
      </c>
      <c r="W51" s="97" t="str">
        <f aca="false">IF(W49="","",VLOOKUP(W49,'シフト記号表（勤務時間帯）'!$C$6:$U$35,19,FALSE()))</f>
        <v/>
      </c>
      <c r="X51" s="97" t="str">
        <f aca="false">IF(X49="","",VLOOKUP(X49,'シフト記号表（勤務時間帯）'!$C$6:$U$35,19,FALSE()))</f>
        <v/>
      </c>
      <c r="Y51" s="98" t="str">
        <f aca="false">IF(Y49="","",VLOOKUP(Y49,'シフト記号表（勤務時間帯）'!$C$6:$U$35,19,FALSE()))</f>
        <v/>
      </c>
      <c r="Z51" s="96" t="str">
        <f aca="false">IF(Z49="","",VLOOKUP(Z49,'シフト記号表（勤務時間帯）'!$C$6:$U$35,19,FALSE()))</f>
        <v/>
      </c>
      <c r="AA51" s="97" t="str">
        <f aca="false">IF(AA49="","",VLOOKUP(AA49,'シフト記号表（勤務時間帯）'!$C$6:$U$35,19,FALSE()))</f>
        <v/>
      </c>
      <c r="AB51" s="97" t="str">
        <f aca="false">IF(AB49="","",VLOOKUP(AB49,'シフト記号表（勤務時間帯）'!$C$6:$U$35,19,FALSE()))</f>
        <v/>
      </c>
      <c r="AC51" s="97" t="str">
        <f aca="false">IF(AC49="","",VLOOKUP(AC49,'シフト記号表（勤務時間帯）'!$C$6:$U$35,19,FALSE()))</f>
        <v/>
      </c>
      <c r="AD51" s="97" t="str">
        <f aca="false">IF(AD49="","",VLOOKUP(AD49,'シフト記号表（勤務時間帯）'!$C$6:$U$35,19,FALSE()))</f>
        <v/>
      </c>
      <c r="AE51" s="97" t="str">
        <f aca="false">IF(AE49="","",VLOOKUP(AE49,'シフト記号表（勤務時間帯）'!$C$6:$U$35,19,FALSE()))</f>
        <v/>
      </c>
      <c r="AF51" s="98" t="str">
        <f aca="false">IF(AF49="","",VLOOKUP(AF49,'シフト記号表（勤務時間帯）'!$C$6:$U$35,19,FALSE()))</f>
        <v/>
      </c>
      <c r="AG51" s="96" t="str">
        <f aca="false">IF(AG49="","",VLOOKUP(AG49,'シフト記号表（勤務時間帯）'!$C$6:$U$35,19,FALSE()))</f>
        <v/>
      </c>
      <c r="AH51" s="97" t="str">
        <f aca="false">IF(AH49="","",VLOOKUP(AH49,'シフト記号表（勤務時間帯）'!$C$6:$U$35,19,FALSE()))</f>
        <v/>
      </c>
      <c r="AI51" s="97" t="str">
        <f aca="false">IF(AI49="","",VLOOKUP(AI49,'シフト記号表（勤務時間帯）'!$C$6:$U$35,19,FALSE()))</f>
        <v/>
      </c>
      <c r="AJ51" s="97" t="str">
        <f aca="false">IF(AJ49="","",VLOOKUP(AJ49,'シフト記号表（勤務時間帯）'!$C$6:$U$35,19,FALSE()))</f>
        <v/>
      </c>
      <c r="AK51" s="97" t="str">
        <f aca="false">IF(AK49="","",VLOOKUP(AK49,'シフト記号表（勤務時間帯）'!$C$6:$U$35,19,FALSE()))</f>
        <v/>
      </c>
      <c r="AL51" s="97" t="str">
        <f aca="false">IF(AL49="","",VLOOKUP(AL49,'シフト記号表（勤務時間帯）'!$C$6:$U$35,19,FALSE()))</f>
        <v/>
      </c>
      <c r="AM51" s="98" t="str">
        <f aca="false">IF(AM49="","",VLOOKUP(AM49,'シフト記号表（勤務時間帯）'!$C$6:$U$35,19,FALSE()))</f>
        <v/>
      </c>
      <c r="AN51" s="96" t="str">
        <f aca="false">IF(AN49="","",VLOOKUP(AN49,'シフト記号表（勤務時間帯）'!$C$6:$U$35,19,FALSE()))</f>
        <v/>
      </c>
      <c r="AO51" s="97" t="str">
        <f aca="false">IF(AO49="","",VLOOKUP(AO49,'シフト記号表（勤務時間帯）'!$C$6:$U$35,19,FALSE()))</f>
        <v/>
      </c>
      <c r="AP51" s="97" t="str">
        <f aca="false">IF(AP49="","",VLOOKUP(AP49,'シフト記号表（勤務時間帯）'!$C$6:$U$35,19,FALSE()))</f>
        <v/>
      </c>
      <c r="AQ51" s="97" t="str">
        <f aca="false">IF(AQ49="","",VLOOKUP(AQ49,'シフト記号表（勤務時間帯）'!$C$6:$U$35,19,FALSE()))</f>
        <v/>
      </c>
      <c r="AR51" s="97" t="str">
        <f aca="false">IF(AR49="","",VLOOKUP(AR49,'シフト記号表（勤務時間帯）'!$C$6:$U$35,19,FALSE()))</f>
        <v/>
      </c>
      <c r="AS51" s="97" t="str">
        <f aca="false">IF(AS49="","",VLOOKUP(AS49,'シフト記号表（勤務時間帯）'!$C$6:$U$35,19,FALSE()))</f>
        <v/>
      </c>
      <c r="AT51" s="98" t="str">
        <f aca="false">IF(AT49="","",VLOOKUP(AT49,'シフト記号表（勤務時間帯）'!$C$6:$U$35,19,FALSE()))</f>
        <v/>
      </c>
      <c r="AU51" s="96" t="str">
        <f aca="false">IF(AU49="","",VLOOKUP(AU49,'シフト記号表（勤務時間帯）'!$C$6:$U$35,19,FALSE()))</f>
        <v/>
      </c>
      <c r="AV51" s="97" t="str">
        <f aca="false">IF(AV49="","",VLOOKUP(AV49,'シフト記号表（勤務時間帯）'!$C$6:$U$35,19,FALSE()))</f>
        <v/>
      </c>
      <c r="AW51" s="97" t="str">
        <f aca="false">IF(AW49="","",VLOOKUP(AW49,'シフト記号表（勤務時間帯）'!$C$6:$U$35,19,FALSE()))</f>
        <v/>
      </c>
      <c r="AX51" s="240" t="n">
        <f aca="false">IF($BB$3="４週",SUM(S51:AT51),IF($BB$3="暦月",SUM(S51:AW51),""))</f>
        <v>0</v>
      </c>
      <c r="AY51" s="240"/>
      <c r="AZ51" s="241" t="n">
        <f aca="false">IF($BB$3="４週",AX51/4,IF($BB$3="暦月",認知症対応型通所!AX51/(認知症対応型通所!$BB$8/7),""))</f>
        <v>0</v>
      </c>
      <c r="BA51" s="241"/>
      <c r="BB51" s="249"/>
      <c r="BC51" s="249"/>
      <c r="BD51" s="249"/>
      <c r="BE51" s="249"/>
      <c r="BF51" s="249"/>
    </row>
    <row r="52" customFormat="false" ht="20.25" hidden="false" customHeight="true" outlineLevel="0" collapsed="false">
      <c r="B52" s="242" t="n">
        <f aca="false">B49+1</f>
        <v>11</v>
      </c>
      <c r="C52" s="250"/>
      <c r="D52" s="250"/>
      <c r="E52" s="250"/>
      <c r="F52" s="104"/>
      <c r="G52" s="244"/>
      <c r="H52" s="244"/>
      <c r="I52" s="244"/>
      <c r="J52" s="244"/>
      <c r="K52" s="244"/>
      <c r="L52" s="245"/>
      <c r="M52" s="245"/>
      <c r="N52" s="245"/>
      <c r="O52" s="245"/>
      <c r="P52" s="246" t="s">
        <v>34</v>
      </c>
      <c r="Q52" s="246"/>
      <c r="R52" s="246"/>
      <c r="S52" s="110"/>
      <c r="T52" s="111"/>
      <c r="U52" s="111"/>
      <c r="V52" s="111"/>
      <c r="W52" s="111"/>
      <c r="X52" s="111"/>
      <c r="Y52" s="112"/>
      <c r="Z52" s="110"/>
      <c r="AA52" s="111"/>
      <c r="AB52" s="111"/>
      <c r="AC52" s="111"/>
      <c r="AD52" s="111"/>
      <c r="AE52" s="111"/>
      <c r="AF52" s="112"/>
      <c r="AG52" s="110"/>
      <c r="AH52" s="111"/>
      <c r="AI52" s="111"/>
      <c r="AJ52" s="111"/>
      <c r="AK52" s="111"/>
      <c r="AL52" s="111"/>
      <c r="AM52" s="112"/>
      <c r="AN52" s="110"/>
      <c r="AO52" s="111"/>
      <c r="AP52" s="111"/>
      <c r="AQ52" s="111"/>
      <c r="AR52" s="111"/>
      <c r="AS52" s="111"/>
      <c r="AT52" s="112"/>
      <c r="AU52" s="110"/>
      <c r="AV52" s="111"/>
      <c r="AW52" s="111"/>
      <c r="AX52" s="247"/>
      <c r="AY52" s="247"/>
      <c r="AZ52" s="248"/>
      <c r="BA52" s="248"/>
      <c r="BB52" s="249"/>
      <c r="BC52" s="249"/>
      <c r="BD52" s="249"/>
      <c r="BE52" s="249"/>
      <c r="BF52" s="249"/>
    </row>
    <row r="53" customFormat="false" ht="20.25" hidden="false" customHeight="true" outlineLevel="0" collapsed="false">
      <c r="B53" s="242"/>
      <c r="C53" s="250"/>
      <c r="D53" s="250"/>
      <c r="E53" s="250"/>
      <c r="F53" s="231"/>
      <c r="G53" s="244"/>
      <c r="H53" s="244"/>
      <c r="I53" s="244"/>
      <c r="J53" s="244"/>
      <c r="K53" s="244"/>
      <c r="L53" s="245"/>
      <c r="M53" s="245"/>
      <c r="N53" s="245"/>
      <c r="O53" s="245"/>
      <c r="P53" s="232" t="s">
        <v>35</v>
      </c>
      <c r="Q53" s="232"/>
      <c r="R53" s="232"/>
      <c r="S53" s="233" t="str">
        <f aca="false">IF(S52="","",VLOOKUP(S52,'シフト記号表（勤務時間帯）'!$C$6:$K$35,9,FALSE()))</f>
        <v/>
      </c>
      <c r="T53" s="234" t="str">
        <f aca="false">IF(T52="","",VLOOKUP(T52,'シフト記号表（勤務時間帯）'!$C$6:$K$35,9,FALSE()))</f>
        <v/>
      </c>
      <c r="U53" s="234" t="str">
        <f aca="false">IF(U52="","",VLOOKUP(U52,'シフト記号表（勤務時間帯）'!$C$6:$K$35,9,FALSE()))</f>
        <v/>
      </c>
      <c r="V53" s="234" t="str">
        <f aca="false">IF(V52="","",VLOOKUP(V52,'シフト記号表（勤務時間帯）'!$C$6:$K$35,9,FALSE()))</f>
        <v/>
      </c>
      <c r="W53" s="234" t="str">
        <f aca="false">IF(W52="","",VLOOKUP(W52,'シフト記号表（勤務時間帯）'!$C$6:$K$35,9,FALSE()))</f>
        <v/>
      </c>
      <c r="X53" s="234" t="str">
        <f aca="false">IF(X52="","",VLOOKUP(X52,'シフト記号表（勤務時間帯）'!$C$6:$K$35,9,FALSE()))</f>
        <v/>
      </c>
      <c r="Y53" s="235" t="str">
        <f aca="false">IF(Y52="","",VLOOKUP(Y52,'シフト記号表（勤務時間帯）'!$C$6:$K$35,9,FALSE()))</f>
        <v/>
      </c>
      <c r="Z53" s="233" t="str">
        <f aca="false">IF(Z52="","",VLOOKUP(Z52,'シフト記号表（勤務時間帯）'!$C$6:$K$35,9,FALSE()))</f>
        <v/>
      </c>
      <c r="AA53" s="234" t="str">
        <f aca="false">IF(AA52="","",VLOOKUP(AA52,'シフト記号表（勤務時間帯）'!$C$6:$K$35,9,FALSE()))</f>
        <v/>
      </c>
      <c r="AB53" s="234" t="str">
        <f aca="false">IF(AB52="","",VLOOKUP(AB52,'シフト記号表（勤務時間帯）'!$C$6:$K$35,9,FALSE()))</f>
        <v/>
      </c>
      <c r="AC53" s="234" t="str">
        <f aca="false">IF(AC52="","",VLOOKUP(AC52,'シフト記号表（勤務時間帯）'!$C$6:$K$35,9,FALSE()))</f>
        <v/>
      </c>
      <c r="AD53" s="234" t="str">
        <f aca="false">IF(AD52="","",VLOOKUP(AD52,'シフト記号表（勤務時間帯）'!$C$6:$K$35,9,FALSE()))</f>
        <v/>
      </c>
      <c r="AE53" s="234" t="str">
        <f aca="false">IF(AE52="","",VLOOKUP(AE52,'シフト記号表（勤務時間帯）'!$C$6:$K$35,9,FALSE()))</f>
        <v/>
      </c>
      <c r="AF53" s="235" t="str">
        <f aca="false">IF(AF52="","",VLOOKUP(AF52,'シフト記号表（勤務時間帯）'!$C$6:$K$35,9,FALSE()))</f>
        <v/>
      </c>
      <c r="AG53" s="233" t="str">
        <f aca="false">IF(AG52="","",VLOOKUP(AG52,'シフト記号表（勤務時間帯）'!$C$6:$K$35,9,FALSE()))</f>
        <v/>
      </c>
      <c r="AH53" s="234" t="str">
        <f aca="false">IF(AH52="","",VLOOKUP(AH52,'シフト記号表（勤務時間帯）'!$C$6:$K$35,9,FALSE()))</f>
        <v/>
      </c>
      <c r="AI53" s="234" t="str">
        <f aca="false">IF(AI52="","",VLOOKUP(AI52,'シフト記号表（勤務時間帯）'!$C$6:$K$35,9,FALSE()))</f>
        <v/>
      </c>
      <c r="AJ53" s="234" t="str">
        <f aca="false">IF(AJ52="","",VLOOKUP(AJ52,'シフト記号表（勤務時間帯）'!$C$6:$K$35,9,FALSE()))</f>
        <v/>
      </c>
      <c r="AK53" s="234" t="str">
        <f aca="false">IF(AK52="","",VLOOKUP(AK52,'シフト記号表（勤務時間帯）'!$C$6:$K$35,9,FALSE()))</f>
        <v/>
      </c>
      <c r="AL53" s="234" t="str">
        <f aca="false">IF(AL52="","",VLOOKUP(AL52,'シフト記号表（勤務時間帯）'!$C$6:$K$35,9,FALSE()))</f>
        <v/>
      </c>
      <c r="AM53" s="235" t="str">
        <f aca="false">IF(AM52="","",VLOOKUP(AM52,'シフト記号表（勤務時間帯）'!$C$6:$K$35,9,FALSE()))</f>
        <v/>
      </c>
      <c r="AN53" s="233" t="str">
        <f aca="false">IF(AN52="","",VLOOKUP(AN52,'シフト記号表（勤務時間帯）'!$C$6:$K$35,9,FALSE()))</f>
        <v/>
      </c>
      <c r="AO53" s="234" t="str">
        <f aca="false">IF(AO52="","",VLOOKUP(AO52,'シフト記号表（勤務時間帯）'!$C$6:$K$35,9,FALSE()))</f>
        <v/>
      </c>
      <c r="AP53" s="234" t="str">
        <f aca="false">IF(AP52="","",VLOOKUP(AP52,'シフト記号表（勤務時間帯）'!$C$6:$K$35,9,FALSE()))</f>
        <v/>
      </c>
      <c r="AQ53" s="234" t="str">
        <f aca="false">IF(AQ52="","",VLOOKUP(AQ52,'シフト記号表（勤務時間帯）'!$C$6:$K$35,9,FALSE()))</f>
        <v/>
      </c>
      <c r="AR53" s="234" t="str">
        <f aca="false">IF(AR52="","",VLOOKUP(AR52,'シフト記号表（勤務時間帯）'!$C$6:$K$35,9,FALSE()))</f>
        <v/>
      </c>
      <c r="AS53" s="234" t="str">
        <f aca="false">IF(AS52="","",VLOOKUP(AS52,'シフト記号表（勤務時間帯）'!$C$6:$K$35,9,FALSE()))</f>
        <v/>
      </c>
      <c r="AT53" s="235" t="str">
        <f aca="false">IF(AT52="","",VLOOKUP(AT52,'シフト記号表（勤務時間帯）'!$C$6:$K$35,9,FALSE()))</f>
        <v/>
      </c>
      <c r="AU53" s="233" t="str">
        <f aca="false">IF(AU52="","",VLOOKUP(AU52,'シフト記号表（勤務時間帯）'!$C$6:$K$35,9,FALSE()))</f>
        <v/>
      </c>
      <c r="AV53" s="234" t="str">
        <f aca="false">IF(AV52="","",VLOOKUP(AV52,'シフト記号表（勤務時間帯）'!$C$6:$K$35,9,FALSE()))</f>
        <v/>
      </c>
      <c r="AW53" s="234" t="str">
        <f aca="false">IF(AW52="","",VLOOKUP(AW52,'シフト記号表（勤務時間帯）'!$C$6:$K$35,9,FALSE()))</f>
        <v/>
      </c>
      <c r="AX53" s="236" t="n">
        <f aca="false">IF($BB$3="４週",SUM(S53:AT53),IF($BB$3="暦月",SUM(S53:AW53),""))</f>
        <v>0</v>
      </c>
      <c r="AY53" s="236"/>
      <c r="AZ53" s="237" t="n">
        <f aca="false">IF($BB$3="４週",AX53/4,IF($BB$3="暦月",認知症対応型通所!AX53/(認知症対応型通所!$BB$8/7),""))</f>
        <v>0</v>
      </c>
      <c r="BA53" s="237"/>
      <c r="BB53" s="249"/>
      <c r="BC53" s="249"/>
      <c r="BD53" s="249"/>
      <c r="BE53" s="249"/>
      <c r="BF53" s="249"/>
    </row>
    <row r="54" customFormat="false" ht="20.25" hidden="false" customHeight="true" outlineLevel="0" collapsed="false">
      <c r="B54" s="242"/>
      <c r="C54" s="250"/>
      <c r="D54" s="250"/>
      <c r="E54" s="250"/>
      <c r="F54" s="231" t="n">
        <f aca="false">C52</f>
        <v>0</v>
      </c>
      <c r="G54" s="244"/>
      <c r="H54" s="244"/>
      <c r="I54" s="244"/>
      <c r="J54" s="244"/>
      <c r="K54" s="244"/>
      <c r="L54" s="245"/>
      <c r="M54" s="245"/>
      <c r="N54" s="245"/>
      <c r="O54" s="245"/>
      <c r="P54" s="239" t="s">
        <v>151</v>
      </c>
      <c r="Q54" s="239"/>
      <c r="R54" s="239"/>
      <c r="S54" s="96" t="str">
        <f aca="false">IF(S52="","",VLOOKUP(S52,'シフト記号表（勤務時間帯）'!$C$6:$U$35,19,FALSE()))</f>
        <v/>
      </c>
      <c r="T54" s="97" t="str">
        <f aca="false">IF(T52="","",VLOOKUP(T52,'シフト記号表（勤務時間帯）'!$C$6:$U$35,19,FALSE()))</f>
        <v/>
      </c>
      <c r="U54" s="97" t="str">
        <f aca="false">IF(U52="","",VLOOKUP(U52,'シフト記号表（勤務時間帯）'!$C$6:$U$35,19,FALSE()))</f>
        <v/>
      </c>
      <c r="V54" s="97" t="str">
        <f aca="false">IF(V52="","",VLOOKUP(V52,'シフト記号表（勤務時間帯）'!$C$6:$U$35,19,FALSE()))</f>
        <v/>
      </c>
      <c r="W54" s="97" t="str">
        <f aca="false">IF(W52="","",VLOOKUP(W52,'シフト記号表（勤務時間帯）'!$C$6:$U$35,19,FALSE()))</f>
        <v/>
      </c>
      <c r="X54" s="97" t="str">
        <f aca="false">IF(X52="","",VLOOKUP(X52,'シフト記号表（勤務時間帯）'!$C$6:$U$35,19,FALSE()))</f>
        <v/>
      </c>
      <c r="Y54" s="98" t="str">
        <f aca="false">IF(Y52="","",VLOOKUP(Y52,'シフト記号表（勤務時間帯）'!$C$6:$U$35,19,FALSE()))</f>
        <v/>
      </c>
      <c r="Z54" s="96" t="str">
        <f aca="false">IF(Z52="","",VLOOKUP(Z52,'シフト記号表（勤務時間帯）'!$C$6:$U$35,19,FALSE()))</f>
        <v/>
      </c>
      <c r="AA54" s="97" t="str">
        <f aca="false">IF(AA52="","",VLOOKUP(AA52,'シフト記号表（勤務時間帯）'!$C$6:$U$35,19,FALSE()))</f>
        <v/>
      </c>
      <c r="AB54" s="97" t="str">
        <f aca="false">IF(AB52="","",VLOOKUP(AB52,'シフト記号表（勤務時間帯）'!$C$6:$U$35,19,FALSE()))</f>
        <v/>
      </c>
      <c r="AC54" s="97" t="str">
        <f aca="false">IF(AC52="","",VLOOKUP(AC52,'シフト記号表（勤務時間帯）'!$C$6:$U$35,19,FALSE()))</f>
        <v/>
      </c>
      <c r="AD54" s="97" t="str">
        <f aca="false">IF(AD52="","",VLOOKUP(AD52,'シフト記号表（勤務時間帯）'!$C$6:$U$35,19,FALSE()))</f>
        <v/>
      </c>
      <c r="AE54" s="97" t="str">
        <f aca="false">IF(AE52="","",VLOOKUP(AE52,'シフト記号表（勤務時間帯）'!$C$6:$U$35,19,FALSE()))</f>
        <v/>
      </c>
      <c r="AF54" s="98" t="str">
        <f aca="false">IF(AF52="","",VLOOKUP(AF52,'シフト記号表（勤務時間帯）'!$C$6:$U$35,19,FALSE()))</f>
        <v/>
      </c>
      <c r="AG54" s="96" t="str">
        <f aca="false">IF(AG52="","",VLOOKUP(AG52,'シフト記号表（勤務時間帯）'!$C$6:$U$35,19,FALSE()))</f>
        <v/>
      </c>
      <c r="AH54" s="97" t="str">
        <f aca="false">IF(AH52="","",VLOOKUP(AH52,'シフト記号表（勤務時間帯）'!$C$6:$U$35,19,FALSE()))</f>
        <v/>
      </c>
      <c r="AI54" s="97" t="str">
        <f aca="false">IF(AI52="","",VLOOKUP(AI52,'シフト記号表（勤務時間帯）'!$C$6:$U$35,19,FALSE()))</f>
        <v/>
      </c>
      <c r="AJ54" s="97" t="str">
        <f aca="false">IF(AJ52="","",VLOOKUP(AJ52,'シフト記号表（勤務時間帯）'!$C$6:$U$35,19,FALSE()))</f>
        <v/>
      </c>
      <c r="AK54" s="97" t="str">
        <f aca="false">IF(AK52="","",VLOOKUP(AK52,'シフト記号表（勤務時間帯）'!$C$6:$U$35,19,FALSE()))</f>
        <v/>
      </c>
      <c r="AL54" s="97" t="str">
        <f aca="false">IF(AL52="","",VLOOKUP(AL52,'シフト記号表（勤務時間帯）'!$C$6:$U$35,19,FALSE()))</f>
        <v/>
      </c>
      <c r="AM54" s="98" t="str">
        <f aca="false">IF(AM52="","",VLOOKUP(AM52,'シフト記号表（勤務時間帯）'!$C$6:$U$35,19,FALSE()))</f>
        <v/>
      </c>
      <c r="AN54" s="96" t="str">
        <f aca="false">IF(AN52="","",VLOOKUP(AN52,'シフト記号表（勤務時間帯）'!$C$6:$U$35,19,FALSE()))</f>
        <v/>
      </c>
      <c r="AO54" s="97" t="str">
        <f aca="false">IF(AO52="","",VLOOKUP(AO52,'シフト記号表（勤務時間帯）'!$C$6:$U$35,19,FALSE()))</f>
        <v/>
      </c>
      <c r="AP54" s="97" t="str">
        <f aca="false">IF(AP52="","",VLOOKUP(AP52,'シフト記号表（勤務時間帯）'!$C$6:$U$35,19,FALSE()))</f>
        <v/>
      </c>
      <c r="AQ54" s="97" t="str">
        <f aca="false">IF(AQ52="","",VLOOKUP(AQ52,'シフト記号表（勤務時間帯）'!$C$6:$U$35,19,FALSE()))</f>
        <v/>
      </c>
      <c r="AR54" s="97" t="str">
        <f aca="false">IF(AR52="","",VLOOKUP(AR52,'シフト記号表（勤務時間帯）'!$C$6:$U$35,19,FALSE()))</f>
        <v/>
      </c>
      <c r="AS54" s="97" t="str">
        <f aca="false">IF(AS52="","",VLOOKUP(AS52,'シフト記号表（勤務時間帯）'!$C$6:$U$35,19,FALSE()))</f>
        <v/>
      </c>
      <c r="AT54" s="98" t="str">
        <f aca="false">IF(AT52="","",VLOOKUP(AT52,'シフト記号表（勤務時間帯）'!$C$6:$U$35,19,FALSE()))</f>
        <v/>
      </c>
      <c r="AU54" s="96" t="str">
        <f aca="false">IF(AU52="","",VLOOKUP(AU52,'シフト記号表（勤務時間帯）'!$C$6:$U$35,19,FALSE()))</f>
        <v/>
      </c>
      <c r="AV54" s="97" t="str">
        <f aca="false">IF(AV52="","",VLOOKUP(AV52,'シフト記号表（勤務時間帯）'!$C$6:$U$35,19,FALSE()))</f>
        <v/>
      </c>
      <c r="AW54" s="97" t="str">
        <f aca="false">IF(AW52="","",VLOOKUP(AW52,'シフト記号表（勤務時間帯）'!$C$6:$U$35,19,FALSE()))</f>
        <v/>
      </c>
      <c r="AX54" s="240" t="n">
        <f aca="false">IF($BB$3="４週",SUM(S54:AT54),IF($BB$3="暦月",SUM(S54:AW54),""))</f>
        <v>0</v>
      </c>
      <c r="AY54" s="240"/>
      <c r="AZ54" s="241" t="n">
        <f aca="false">IF($BB$3="４週",AX54/4,IF($BB$3="暦月",認知症対応型通所!AX54/(認知症対応型通所!$BB$8/7),""))</f>
        <v>0</v>
      </c>
      <c r="BA54" s="241"/>
      <c r="BB54" s="249"/>
      <c r="BC54" s="249"/>
      <c r="BD54" s="249"/>
      <c r="BE54" s="249"/>
      <c r="BF54" s="249"/>
    </row>
    <row r="55" customFormat="false" ht="20.25" hidden="false" customHeight="true" outlineLevel="0" collapsed="false">
      <c r="B55" s="242" t="n">
        <f aca="false">B52+1</f>
        <v>12</v>
      </c>
      <c r="C55" s="250"/>
      <c r="D55" s="250"/>
      <c r="E55" s="250"/>
      <c r="F55" s="104"/>
      <c r="G55" s="244"/>
      <c r="H55" s="244"/>
      <c r="I55" s="244"/>
      <c r="J55" s="244"/>
      <c r="K55" s="244"/>
      <c r="L55" s="245"/>
      <c r="M55" s="245"/>
      <c r="N55" s="245"/>
      <c r="O55" s="245"/>
      <c r="P55" s="246" t="s">
        <v>34</v>
      </c>
      <c r="Q55" s="246"/>
      <c r="R55" s="246"/>
      <c r="S55" s="110"/>
      <c r="T55" s="111"/>
      <c r="U55" s="111"/>
      <c r="V55" s="111"/>
      <c r="W55" s="111"/>
      <c r="X55" s="111"/>
      <c r="Y55" s="112"/>
      <c r="Z55" s="110"/>
      <c r="AA55" s="111"/>
      <c r="AB55" s="111"/>
      <c r="AC55" s="111"/>
      <c r="AD55" s="111"/>
      <c r="AE55" s="111"/>
      <c r="AF55" s="112"/>
      <c r="AG55" s="110"/>
      <c r="AH55" s="111"/>
      <c r="AI55" s="111"/>
      <c r="AJ55" s="111"/>
      <c r="AK55" s="111"/>
      <c r="AL55" s="111"/>
      <c r="AM55" s="112"/>
      <c r="AN55" s="110"/>
      <c r="AO55" s="111"/>
      <c r="AP55" s="111"/>
      <c r="AQ55" s="111"/>
      <c r="AR55" s="111"/>
      <c r="AS55" s="111"/>
      <c r="AT55" s="112"/>
      <c r="AU55" s="110"/>
      <c r="AV55" s="111"/>
      <c r="AW55" s="111"/>
      <c r="AX55" s="247"/>
      <c r="AY55" s="247"/>
      <c r="AZ55" s="248"/>
      <c r="BA55" s="248"/>
      <c r="BB55" s="251"/>
      <c r="BC55" s="251"/>
      <c r="BD55" s="251"/>
      <c r="BE55" s="251"/>
      <c r="BF55" s="251"/>
    </row>
    <row r="56" customFormat="false" ht="20.25" hidden="false" customHeight="true" outlineLevel="0" collapsed="false">
      <c r="B56" s="242"/>
      <c r="C56" s="250"/>
      <c r="D56" s="250"/>
      <c r="E56" s="250"/>
      <c r="F56" s="231"/>
      <c r="G56" s="244"/>
      <c r="H56" s="244"/>
      <c r="I56" s="244"/>
      <c r="J56" s="244"/>
      <c r="K56" s="244"/>
      <c r="L56" s="245"/>
      <c r="M56" s="245"/>
      <c r="N56" s="245"/>
      <c r="O56" s="245"/>
      <c r="P56" s="232" t="s">
        <v>35</v>
      </c>
      <c r="Q56" s="232"/>
      <c r="R56" s="232"/>
      <c r="S56" s="233" t="str">
        <f aca="false">IF(S55="","",VLOOKUP(S55,'シフト記号表（勤務時間帯）'!$C$6:$K$35,9,FALSE()))</f>
        <v/>
      </c>
      <c r="T56" s="234" t="str">
        <f aca="false">IF(T55="","",VLOOKUP(T55,'シフト記号表（勤務時間帯）'!$C$6:$K$35,9,FALSE()))</f>
        <v/>
      </c>
      <c r="U56" s="234" t="str">
        <f aca="false">IF(U55="","",VLOOKUP(U55,'シフト記号表（勤務時間帯）'!$C$6:$K$35,9,FALSE()))</f>
        <v/>
      </c>
      <c r="V56" s="234" t="str">
        <f aca="false">IF(V55="","",VLOOKUP(V55,'シフト記号表（勤務時間帯）'!$C$6:$K$35,9,FALSE()))</f>
        <v/>
      </c>
      <c r="W56" s="234" t="str">
        <f aca="false">IF(W55="","",VLOOKUP(W55,'シフト記号表（勤務時間帯）'!$C$6:$K$35,9,FALSE()))</f>
        <v/>
      </c>
      <c r="X56" s="234" t="str">
        <f aca="false">IF(X55="","",VLOOKUP(X55,'シフト記号表（勤務時間帯）'!$C$6:$K$35,9,FALSE()))</f>
        <v/>
      </c>
      <c r="Y56" s="235" t="str">
        <f aca="false">IF(Y55="","",VLOOKUP(Y55,'シフト記号表（勤務時間帯）'!$C$6:$K$35,9,FALSE()))</f>
        <v/>
      </c>
      <c r="Z56" s="233" t="str">
        <f aca="false">IF(Z55="","",VLOOKUP(Z55,'シフト記号表（勤務時間帯）'!$C$6:$K$35,9,FALSE()))</f>
        <v/>
      </c>
      <c r="AA56" s="234" t="str">
        <f aca="false">IF(AA55="","",VLOOKUP(AA55,'シフト記号表（勤務時間帯）'!$C$6:$K$35,9,FALSE()))</f>
        <v/>
      </c>
      <c r="AB56" s="234" t="str">
        <f aca="false">IF(AB55="","",VLOOKUP(AB55,'シフト記号表（勤務時間帯）'!$C$6:$K$35,9,FALSE()))</f>
        <v/>
      </c>
      <c r="AC56" s="234" t="str">
        <f aca="false">IF(AC55="","",VLOOKUP(AC55,'シフト記号表（勤務時間帯）'!$C$6:$K$35,9,FALSE()))</f>
        <v/>
      </c>
      <c r="AD56" s="234" t="str">
        <f aca="false">IF(AD55="","",VLOOKUP(AD55,'シフト記号表（勤務時間帯）'!$C$6:$K$35,9,FALSE()))</f>
        <v/>
      </c>
      <c r="AE56" s="234" t="str">
        <f aca="false">IF(AE55="","",VLOOKUP(AE55,'シフト記号表（勤務時間帯）'!$C$6:$K$35,9,FALSE()))</f>
        <v/>
      </c>
      <c r="AF56" s="235" t="str">
        <f aca="false">IF(AF55="","",VLOOKUP(AF55,'シフト記号表（勤務時間帯）'!$C$6:$K$35,9,FALSE()))</f>
        <v/>
      </c>
      <c r="AG56" s="233" t="str">
        <f aca="false">IF(AG55="","",VLOOKUP(AG55,'シフト記号表（勤務時間帯）'!$C$6:$K$35,9,FALSE()))</f>
        <v/>
      </c>
      <c r="AH56" s="234" t="str">
        <f aca="false">IF(AH55="","",VLOOKUP(AH55,'シフト記号表（勤務時間帯）'!$C$6:$K$35,9,FALSE()))</f>
        <v/>
      </c>
      <c r="AI56" s="234" t="str">
        <f aca="false">IF(AI55="","",VLOOKUP(AI55,'シフト記号表（勤務時間帯）'!$C$6:$K$35,9,FALSE()))</f>
        <v/>
      </c>
      <c r="AJ56" s="234" t="str">
        <f aca="false">IF(AJ55="","",VLOOKUP(AJ55,'シフト記号表（勤務時間帯）'!$C$6:$K$35,9,FALSE()))</f>
        <v/>
      </c>
      <c r="AK56" s="234" t="str">
        <f aca="false">IF(AK55="","",VLOOKUP(AK55,'シフト記号表（勤務時間帯）'!$C$6:$K$35,9,FALSE()))</f>
        <v/>
      </c>
      <c r="AL56" s="234" t="str">
        <f aca="false">IF(AL55="","",VLOOKUP(AL55,'シフト記号表（勤務時間帯）'!$C$6:$K$35,9,FALSE()))</f>
        <v/>
      </c>
      <c r="AM56" s="235" t="str">
        <f aca="false">IF(AM55="","",VLOOKUP(AM55,'シフト記号表（勤務時間帯）'!$C$6:$K$35,9,FALSE()))</f>
        <v/>
      </c>
      <c r="AN56" s="233" t="str">
        <f aca="false">IF(AN55="","",VLOOKUP(AN55,'シフト記号表（勤務時間帯）'!$C$6:$K$35,9,FALSE()))</f>
        <v/>
      </c>
      <c r="AO56" s="234" t="str">
        <f aca="false">IF(AO55="","",VLOOKUP(AO55,'シフト記号表（勤務時間帯）'!$C$6:$K$35,9,FALSE()))</f>
        <v/>
      </c>
      <c r="AP56" s="234" t="str">
        <f aca="false">IF(AP55="","",VLOOKUP(AP55,'シフト記号表（勤務時間帯）'!$C$6:$K$35,9,FALSE()))</f>
        <v/>
      </c>
      <c r="AQ56" s="234" t="str">
        <f aca="false">IF(AQ55="","",VLOOKUP(AQ55,'シフト記号表（勤務時間帯）'!$C$6:$K$35,9,FALSE()))</f>
        <v/>
      </c>
      <c r="AR56" s="234" t="str">
        <f aca="false">IF(AR55="","",VLOOKUP(AR55,'シフト記号表（勤務時間帯）'!$C$6:$K$35,9,FALSE()))</f>
        <v/>
      </c>
      <c r="AS56" s="234" t="str">
        <f aca="false">IF(AS55="","",VLOOKUP(AS55,'シフト記号表（勤務時間帯）'!$C$6:$K$35,9,FALSE()))</f>
        <v/>
      </c>
      <c r="AT56" s="235" t="str">
        <f aca="false">IF(AT55="","",VLOOKUP(AT55,'シフト記号表（勤務時間帯）'!$C$6:$K$35,9,FALSE()))</f>
        <v/>
      </c>
      <c r="AU56" s="233" t="str">
        <f aca="false">IF(AU55="","",VLOOKUP(AU55,'シフト記号表（勤務時間帯）'!$C$6:$K$35,9,FALSE()))</f>
        <v/>
      </c>
      <c r="AV56" s="234" t="str">
        <f aca="false">IF(AV55="","",VLOOKUP(AV55,'シフト記号表（勤務時間帯）'!$C$6:$K$35,9,FALSE()))</f>
        <v/>
      </c>
      <c r="AW56" s="234" t="str">
        <f aca="false">IF(AW55="","",VLOOKUP(AW55,'シフト記号表（勤務時間帯）'!$C$6:$K$35,9,FALSE()))</f>
        <v/>
      </c>
      <c r="AX56" s="236" t="n">
        <f aca="false">IF($BB$3="４週",SUM(S56:AT56),IF($BB$3="暦月",SUM(S56:AW56),""))</f>
        <v>0</v>
      </c>
      <c r="AY56" s="236"/>
      <c r="AZ56" s="237" t="n">
        <f aca="false">IF($BB$3="４週",AX56/4,IF($BB$3="暦月",認知症対応型通所!AX56/(認知症対応型通所!$BB$8/7),""))</f>
        <v>0</v>
      </c>
      <c r="BA56" s="237"/>
      <c r="BB56" s="251"/>
      <c r="BC56" s="251"/>
      <c r="BD56" s="251"/>
      <c r="BE56" s="251"/>
      <c r="BF56" s="251"/>
    </row>
    <row r="57" customFormat="false" ht="20.25" hidden="false" customHeight="true" outlineLevel="0" collapsed="false">
      <c r="B57" s="242"/>
      <c r="C57" s="250"/>
      <c r="D57" s="250"/>
      <c r="E57" s="250"/>
      <c r="F57" s="231" t="n">
        <f aca="false">C55</f>
        <v>0</v>
      </c>
      <c r="G57" s="244"/>
      <c r="H57" s="244"/>
      <c r="I57" s="244"/>
      <c r="J57" s="244"/>
      <c r="K57" s="244"/>
      <c r="L57" s="245"/>
      <c r="M57" s="245"/>
      <c r="N57" s="245"/>
      <c r="O57" s="245"/>
      <c r="P57" s="239" t="s">
        <v>151</v>
      </c>
      <c r="Q57" s="239"/>
      <c r="R57" s="239"/>
      <c r="S57" s="96" t="str">
        <f aca="false">IF(S55="","",VLOOKUP(S55,'シフト記号表（勤務時間帯）'!$C$6:$U$35,19,FALSE()))</f>
        <v/>
      </c>
      <c r="T57" s="97" t="str">
        <f aca="false">IF(T55="","",VLOOKUP(T55,'シフト記号表（勤務時間帯）'!$C$6:$U$35,19,FALSE()))</f>
        <v/>
      </c>
      <c r="U57" s="97" t="str">
        <f aca="false">IF(U55="","",VLOOKUP(U55,'シフト記号表（勤務時間帯）'!$C$6:$U$35,19,FALSE()))</f>
        <v/>
      </c>
      <c r="V57" s="97" t="str">
        <f aca="false">IF(V55="","",VLOOKUP(V55,'シフト記号表（勤務時間帯）'!$C$6:$U$35,19,FALSE()))</f>
        <v/>
      </c>
      <c r="W57" s="97" t="str">
        <f aca="false">IF(W55="","",VLOOKUP(W55,'シフト記号表（勤務時間帯）'!$C$6:$U$35,19,FALSE()))</f>
        <v/>
      </c>
      <c r="X57" s="97" t="str">
        <f aca="false">IF(X55="","",VLOOKUP(X55,'シフト記号表（勤務時間帯）'!$C$6:$U$35,19,FALSE()))</f>
        <v/>
      </c>
      <c r="Y57" s="98" t="str">
        <f aca="false">IF(Y55="","",VLOOKUP(Y55,'シフト記号表（勤務時間帯）'!$C$6:$U$35,19,FALSE()))</f>
        <v/>
      </c>
      <c r="Z57" s="96" t="str">
        <f aca="false">IF(Z55="","",VLOOKUP(Z55,'シフト記号表（勤務時間帯）'!$C$6:$U$35,19,FALSE()))</f>
        <v/>
      </c>
      <c r="AA57" s="97" t="str">
        <f aca="false">IF(AA55="","",VLOOKUP(AA55,'シフト記号表（勤務時間帯）'!$C$6:$U$35,19,FALSE()))</f>
        <v/>
      </c>
      <c r="AB57" s="97" t="str">
        <f aca="false">IF(AB55="","",VLOOKUP(AB55,'シフト記号表（勤務時間帯）'!$C$6:$U$35,19,FALSE()))</f>
        <v/>
      </c>
      <c r="AC57" s="97" t="str">
        <f aca="false">IF(AC55="","",VLOOKUP(AC55,'シフト記号表（勤務時間帯）'!$C$6:$U$35,19,FALSE()))</f>
        <v/>
      </c>
      <c r="AD57" s="97" t="str">
        <f aca="false">IF(AD55="","",VLOOKUP(AD55,'シフト記号表（勤務時間帯）'!$C$6:$U$35,19,FALSE()))</f>
        <v/>
      </c>
      <c r="AE57" s="97" t="str">
        <f aca="false">IF(AE55="","",VLOOKUP(AE55,'シフト記号表（勤務時間帯）'!$C$6:$U$35,19,FALSE()))</f>
        <v/>
      </c>
      <c r="AF57" s="98" t="str">
        <f aca="false">IF(AF55="","",VLOOKUP(AF55,'シフト記号表（勤務時間帯）'!$C$6:$U$35,19,FALSE()))</f>
        <v/>
      </c>
      <c r="AG57" s="96" t="str">
        <f aca="false">IF(AG55="","",VLOOKUP(AG55,'シフト記号表（勤務時間帯）'!$C$6:$U$35,19,FALSE()))</f>
        <v/>
      </c>
      <c r="AH57" s="97" t="str">
        <f aca="false">IF(AH55="","",VLOOKUP(AH55,'シフト記号表（勤務時間帯）'!$C$6:$U$35,19,FALSE()))</f>
        <v/>
      </c>
      <c r="AI57" s="97" t="str">
        <f aca="false">IF(AI55="","",VLOOKUP(AI55,'シフト記号表（勤務時間帯）'!$C$6:$U$35,19,FALSE()))</f>
        <v/>
      </c>
      <c r="AJ57" s="97" t="str">
        <f aca="false">IF(AJ55="","",VLOOKUP(AJ55,'シフト記号表（勤務時間帯）'!$C$6:$U$35,19,FALSE()))</f>
        <v/>
      </c>
      <c r="AK57" s="97" t="str">
        <f aca="false">IF(AK55="","",VLOOKUP(AK55,'シフト記号表（勤務時間帯）'!$C$6:$U$35,19,FALSE()))</f>
        <v/>
      </c>
      <c r="AL57" s="97" t="str">
        <f aca="false">IF(AL55="","",VLOOKUP(AL55,'シフト記号表（勤務時間帯）'!$C$6:$U$35,19,FALSE()))</f>
        <v/>
      </c>
      <c r="AM57" s="98" t="str">
        <f aca="false">IF(AM55="","",VLOOKUP(AM55,'シフト記号表（勤務時間帯）'!$C$6:$U$35,19,FALSE()))</f>
        <v/>
      </c>
      <c r="AN57" s="96" t="str">
        <f aca="false">IF(AN55="","",VLOOKUP(AN55,'シフト記号表（勤務時間帯）'!$C$6:$U$35,19,FALSE()))</f>
        <v/>
      </c>
      <c r="AO57" s="97" t="str">
        <f aca="false">IF(AO55="","",VLOOKUP(AO55,'シフト記号表（勤務時間帯）'!$C$6:$U$35,19,FALSE()))</f>
        <v/>
      </c>
      <c r="AP57" s="97" t="str">
        <f aca="false">IF(AP55="","",VLOOKUP(AP55,'シフト記号表（勤務時間帯）'!$C$6:$U$35,19,FALSE()))</f>
        <v/>
      </c>
      <c r="AQ57" s="97" t="str">
        <f aca="false">IF(AQ55="","",VLOOKUP(AQ55,'シフト記号表（勤務時間帯）'!$C$6:$U$35,19,FALSE()))</f>
        <v/>
      </c>
      <c r="AR57" s="97" t="str">
        <f aca="false">IF(AR55="","",VLOOKUP(AR55,'シフト記号表（勤務時間帯）'!$C$6:$U$35,19,FALSE()))</f>
        <v/>
      </c>
      <c r="AS57" s="97" t="str">
        <f aca="false">IF(AS55="","",VLOOKUP(AS55,'シフト記号表（勤務時間帯）'!$C$6:$U$35,19,FALSE()))</f>
        <v/>
      </c>
      <c r="AT57" s="98" t="str">
        <f aca="false">IF(AT55="","",VLOOKUP(AT55,'シフト記号表（勤務時間帯）'!$C$6:$U$35,19,FALSE()))</f>
        <v/>
      </c>
      <c r="AU57" s="96" t="str">
        <f aca="false">IF(AU55="","",VLOOKUP(AU55,'シフト記号表（勤務時間帯）'!$C$6:$U$35,19,FALSE()))</f>
        <v/>
      </c>
      <c r="AV57" s="97" t="str">
        <f aca="false">IF(AV55="","",VLOOKUP(AV55,'シフト記号表（勤務時間帯）'!$C$6:$U$35,19,FALSE()))</f>
        <v/>
      </c>
      <c r="AW57" s="97" t="str">
        <f aca="false">IF(AW55="","",VLOOKUP(AW55,'シフト記号表（勤務時間帯）'!$C$6:$U$35,19,FALSE()))</f>
        <v/>
      </c>
      <c r="AX57" s="240" t="n">
        <f aca="false">IF($BB$3="４週",SUM(S57:AT57),IF($BB$3="暦月",SUM(S57:AW57),""))</f>
        <v>0</v>
      </c>
      <c r="AY57" s="240"/>
      <c r="AZ57" s="241" t="n">
        <f aca="false">IF($BB$3="４週",AX57/4,IF($BB$3="暦月",認知症対応型通所!AX57/(認知症対応型通所!$BB$8/7),""))</f>
        <v>0</v>
      </c>
      <c r="BA57" s="241"/>
      <c r="BB57" s="251"/>
      <c r="BC57" s="251"/>
      <c r="BD57" s="251"/>
      <c r="BE57" s="251"/>
      <c r="BF57" s="251"/>
    </row>
    <row r="58" customFormat="false" ht="20.25" hidden="false" customHeight="true" outlineLevel="0" collapsed="false">
      <c r="B58" s="252" t="n">
        <f aca="false">B55+1</f>
        <v>13</v>
      </c>
      <c r="C58" s="250"/>
      <c r="D58" s="250"/>
      <c r="E58" s="250"/>
      <c r="F58" s="104"/>
      <c r="G58" s="125"/>
      <c r="H58" s="125"/>
      <c r="I58" s="125"/>
      <c r="J58" s="125"/>
      <c r="K58" s="125"/>
      <c r="L58" s="253"/>
      <c r="M58" s="253"/>
      <c r="N58" s="253"/>
      <c r="O58" s="253"/>
      <c r="P58" s="246" t="s">
        <v>34</v>
      </c>
      <c r="Q58" s="246"/>
      <c r="R58" s="246"/>
      <c r="S58" s="110"/>
      <c r="T58" s="111"/>
      <c r="U58" s="111"/>
      <c r="V58" s="111"/>
      <c r="W58" s="111"/>
      <c r="X58" s="111"/>
      <c r="Y58" s="112"/>
      <c r="Z58" s="110"/>
      <c r="AA58" s="111"/>
      <c r="AB58" s="111"/>
      <c r="AC58" s="111"/>
      <c r="AD58" s="111"/>
      <c r="AE58" s="111"/>
      <c r="AF58" s="112"/>
      <c r="AG58" s="110"/>
      <c r="AH58" s="111"/>
      <c r="AI58" s="111"/>
      <c r="AJ58" s="111"/>
      <c r="AK58" s="111"/>
      <c r="AL58" s="111"/>
      <c r="AM58" s="112"/>
      <c r="AN58" s="110"/>
      <c r="AO58" s="111"/>
      <c r="AP58" s="111"/>
      <c r="AQ58" s="111"/>
      <c r="AR58" s="111"/>
      <c r="AS58" s="111"/>
      <c r="AT58" s="112"/>
      <c r="AU58" s="110"/>
      <c r="AV58" s="111"/>
      <c r="AW58" s="111"/>
      <c r="AX58" s="247"/>
      <c r="AY58" s="247"/>
      <c r="AZ58" s="248"/>
      <c r="BA58" s="248"/>
      <c r="BB58" s="254"/>
      <c r="BC58" s="254"/>
      <c r="BD58" s="254"/>
      <c r="BE58" s="254"/>
      <c r="BF58" s="254"/>
    </row>
    <row r="59" customFormat="false" ht="20.25" hidden="false" customHeight="true" outlineLevel="0" collapsed="false">
      <c r="B59" s="252"/>
      <c r="C59" s="250"/>
      <c r="D59" s="250"/>
      <c r="E59" s="250"/>
      <c r="F59" s="231"/>
      <c r="G59" s="125"/>
      <c r="H59" s="125"/>
      <c r="I59" s="125"/>
      <c r="J59" s="125"/>
      <c r="K59" s="125"/>
      <c r="L59" s="253"/>
      <c r="M59" s="253"/>
      <c r="N59" s="253"/>
      <c r="O59" s="253"/>
      <c r="P59" s="232" t="s">
        <v>35</v>
      </c>
      <c r="Q59" s="232"/>
      <c r="R59" s="232"/>
      <c r="S59" s="233" t="str">
        <f aca="false">IF(S58="","",VLOOKUP(S58,'シフト記号表（勤務時間帯）'!$C$6:$K$35,9,FALSE()))</f>
        <v/>
      </c>
      <c r="T59" s="234" t="str">
        <f aca="false">IF(T58="","",VLOOKUP(T58,'シフト記号表（勤務時間帯）'!$C$6:$K$35,9,FALSE()))</f>
        <v/>
      </c>
      <c r="U59" s="234" t="str">
        <f aca="false">IF(U58="","",VLOOKUP(U58,'シフト記号表（勤務時間帯）'!$C$6:$K$35,9,FALSE()))</f>
        <v/>
      </c>
      <c r="V59" s="234" t="str">
        <f aca="false">IF(V58="","",VLOOKUP(V58,'シフト記号表（勤務時間帯）'!$C$6:$K$35,9,FALSE()))</f>
        <v/>
      </c>
      <c r="W59" s="234" t="str">
        <f aca="false">IF(W58="","",VLOOKUP(W58,'シフト記号表（勤務時間帯）'!$C$6:$K$35,9,FALSE()))</f>
        <v/>
      </c>
      <c r="X59" s="234" t="str">
        <f aca="false">IF(X58="","",VLOOKUP(X58,'シフト記号表（勤務時間帯）'!$C$6:$K$35,9,FALSE()))</f>
        <v/>
      </c>
      <c r="Y59" s="235" t="str">
        <f aca="false">IF(Y58="","",VLOOKUP(Y58,'シフト記号表（勤務時間帯）'!$C$6:$K$35,9,FALSE()))</f>
        <v/>
      </c>
      <c r="Z59" s="233" t="str">
        <f aca="false">IF(Z58="","",VLOOKUP(Z58,'シフト記号表（勤務時間帯）'!$C$6:$K$35,9,FALSE()))</f>
        <v/>
      </c>
      <c r="AA59" s="234" t="str">
        <f aca="false">IF(AA58="","",VLOOKUP(AA58,'シフト記号表（勤務時間帯）'!$C$6:$K$35,9,FALSE()))</f>
        <v/>
      </c>
      <c r="AB59" s="234" t="str">
        <f aca="false">IF(AB58="","",VLOOKUP(AB58,'シフト記号表（勤務時間帯）'!$C$6:$K$35,9,FALSE()))</f>
        <v/>
      </c>
      <c r="AC59" s="234" t="str">
        <f aca="false">IF(AC58="","",VLOOKUP(AC58,'シフト記号表（勤務時間帯）'!$C$6:$K$35,9,FALSE()))</f>
        <v/>
      </c>
      <c r="AD59" s="234" t="str">
        <f aca="false">IF(AD58="","",VLOOKUP(AD58,'シフト記号表（勤務時間帯）'!$C$6:$K$35,9,FALSE()))</f>
        <v/>
      </c>
      <c r="AE59" s="234" t="str">
        <f aca="false">IF(AE58="","",VLOOKUP(AE58,'シフト記号表（勤務時間帯）'!$C$6:$K$35,9,FALSE()))</f>
        <v/>
      </c>
      <c r="AF59" s="235" t="str">
        <f aca="false">IF(AF58="","",VLOOKUP(AF58,'シフト記号表（勤務時間帯）'!$C$6:$K$35,9,FALSE()))</f>
        <v/>
      </c>
      <c r="AG59" s="233" t="str">
        <f aca="false">IF(AG58="","",VLOOKUP(AG58,'シフト記号表（勤務時間帯）'!$C$6:$K$35,9,FALSE()))</f>
        <v/>
      </c>
      <c r="AH59" s="234" t="str">
        <f aca="false">IF(AH58="","",VLOOKUP(AH58,'シフト記号表（勤務時間帯）'!$C$6:$K$35,9,FALSE()))</f>
        <v/>
      </c>
      <c r="AI59" s="234" t="str">
        <f aca="false">IF(AI58="","",VLOOKUP(AI58,'シフト記号表（勤務時間帯）'!$C$6:$K$35,9,FALSE()))</f>
        <v/>
      </c>
      <c r="AJ59" s="234" t="str">
        <f aca="false">IF(AJ58="","",VLOOKUP(AJ58,'シフト記号表（勤務時間帯）'!$C$6:$K$35,9,FALSE()))</f>
        <v/>
      </c>
      <c r="AK59" s="234" t="str">
        <f aca="false">IF(AK58="","",VLOOKUP(AK58,'シフト記号表（勤務時間帯）'!$C$6:$K$35,9,FALSE()))</f>
        <v/>
      </c>
      <c r="AL59" s="234" t="str">
        <f aca="false">IF(AL58="","",VLOOKUP(AL58,'シフト記号表（勤務時間帯）'!$C$6:$K$35,9,FALSE()))</f>
        <v/>
      </c>
      <c r="AM59" s="235" t="str">
        <f aca="false">IF(AM58="","",VLOOKUP(AM58,'シフト記号表（勤務時間帯）'!$C$6:$K$35,9,FALSE()))</f>
        <v/>
      </c>
      <c r="AN59" s="233" t="str">
        <f aca="false">IF(AN58="","",VLOOKUP(AN58,'シフト記号表（勤務時間帯）'!$C$6:$K$35,9,FALSE()))</f>
        <v/>
      </c>
      <c r="AO59" s="234" t="str">
        <f aca="false">IF(AO58="","",VLOOKUP(AO58,'シフト記号表（勤務時間帯）'!$C$6:$K$35,9,FALSE()))</f>
        <v/>
      </c>
      <c r="AP59" s="234" t="str">
        <f aca="false">IF(AP58="","",VLOOKUP(AP58,'シフト記号表（勤務時間帯）'!$C$6:$K$35,9,FALSE()))</f>
        <v/>
      </c>
      <c r="AQ59" s="234" t="str">
        <f aca="false">IF(AQ58="","",VLOOKUP(AQ58,'シフト記号表（勤務時間帯）'!$C$6:$K$35,9,FALSE()))</f>
        <v/>
      </c>
      <c r="AR59" s="234" t="str">
        <f aca="false">IF(AR58="","",VLOOKUP(AR58,'シフト記号表（勤務時間帯）'!$C$6:$K$35,9,FALSE()))</f>
        <v/>
      </c>
      <c r="AS59" s="234" t="str">
        <f aca="false">IF(AS58="","",VLOOKUP(AS58,'シフト記号表（勤務時間帯）'!$C$6:$K$35,9,FALSE()))</f>
        <v/>
      </c>
      <c r="AT59" s="235" t="str">
        <f aca="false">IF(AT58="","",VLOOKUP(AT58,'シフト記号表（勤務時間帯）'!$C$6:$K$35,9,FALSE()))</f>
        <v/>
      </c>
      <c r="AU59" s="233" t="str">
        <f aca="false">IF(AU58="","",VLOOKUP(AU58,'シフト記号表（勤務時間帯）'!$C$6:$K$35,9,FALSE()))</f>
        <v/>
      </c>
      <c r="AV59" s="234" t="str">
        <f aca="false">IF(AV58="","",VLOOKUP(AV58,'シフト記号表（勤務時間帯）'!$C$6:$K$35,9,FALSE()))</f>
        <v/>
      </c>
      <c r="AW59" s="234" t="str">
        <f aca="false">IF(AW58="","",VLOOKUP(AW58,'シフト記号表（勤務時間帯）'!$C$6:$K$35,9,FALSE()))</f>
        <v/>
      </c>
      <c r="AX59" s="236" t="n">
        <f aca="false">IF($BB$3="４週",SUM(S59:AT59),IF($BB$3="暦月",SUM(S59:AW59),""))</f>
        <v>0</v>
      </c>
      <c r="AY59" s="236"/>
      <c r="AZ59" s="237" t="n">
        <f aca="false">IF($BB$3="４週",AX59/4,IF($BB$3="暦月",認知症対応型通所!AX59/(認知症対応型通所!$BB$8/7),""))</f>
        <v>0</v>
      </c>
      <c r="BA59" s="237"/>
      <c r="BB59" s="254"/>
      <c r="BC59" s="254"/>
      <c r="BD59" s="254"/>
      <c r="BE59" s="254"/>
      <c r="BF59" s="254"/>
    </row>
    <row r="60" customFormat="false" ht="20.25" hidden="false" customHeight="true" outlineLevel="0" collapsed="false">
      <c r="B60" s="252"/>
      <c r="C60" s="250"/>
      <c r="D60" s="250"/>
      <c r="E60" s="250"/>
      <c r="F60" s="255" t="n">
        <f aca="false">C58</f>
        <v>0</v>
      </c>
      <c r="G60" s="125"/>
      <c r="H60" s="125"/>
      <c r="I60" s="125"/>
      <c r="J60" s="125"/>
      <c r="K60" s="125"/>
      <c r="L60" s="253"/>
      <c r="M60" s="253"/>
      <c r="N60" s="253"/>
      <c r="O60" s="253"/>
      <c r="P60" s="256" t="s">
        <v>151</v>
      </c>
      <c r="Q60" s="256"/>
      <c r="R60" s="256"/>
      <c r="S60" s="96" t="str">
        <f aca="false">IF(S58="","",VLOOKUP(S58,'シフト記号表（勤務時間帯）'!$C$6:$U$35,19,FALSE()))</f>
        <v/>
      </c>
      <c r="T60" s="97" t="str">
        <f aca="false">IF(T58="","",VLOOKUP(T58,'シフト記号表（勤務時間帯）'!$C$6:$U$35,19,FALSE()))</f>
        <v/>
      </c>
      <c r="U60" s="97" t="str">
        <f aca="false">IF(U58="","",VLOOKUP(U58,'シフト記号表（勤務時間帯）'!$C$6:$U$35,19,FALSE()))</f>
        <v/>
      </c>
      <c r="V60" s="97" t="str">
        <f aca="false">IF(V58="","",VLOOKUP(V58,'シフト記号表（勤務時間帯）'!$C$6:$U$35,19,FALSE()))</f>
        <v/>
      </c>
      <c r="W60" s="97" t="str">
        <f aca="false">IF(W58="","",VLOOKUP(W58,'シフト記号表（勤務時間帯）'!$C$6:$U$35,19,FALSE()))</f>
        <v/>
      </c>
      <c r="X60" s="97" t="str">
        <f aca="false">IF(X58="","",VLOOKUP(X58,'シフト記号表（勤務時間帯）'!$C$6:$U$35,19,FALSE()))</f>
        <v/>
      </c>
      <c r="Y60" s="98" t="str">
        <f aca="false">IF(Y58="","",VLOOKUP(Y58,'シフト記号表（勤務時間帯）'!$C$6:$U$35,19,FALSE()))</f>
        <v/>
      </c>
      <c r="Z60" s="96" t="str">
        <f aca="false">IF(Z58="","",VLOOKUP(Z58,'シフト記号表（勤務時間帯）'!$C$6:$U$35,19,FALSE()))</f>
        <v/>
      </c>
      <c r="AA60" s="97" t="str">
        <f aca="false">IF(AA58="","",VLOOKUP(AA58,'シフト記号表（勤務時間帯）'!$C$6:$U$35,19,FALSE()))</f>
        <v/>
      </c>
      <c r="AB60" s="97" t="str">
        <f aca="false">IF(AB58="","",VLOOKUP(AB58,'シフト記号表（勤務時間帯）'!$C$6:$U$35,19,FALSE()))</f>
        <v/>
      </c>
      <c r="AC60" s="97" t="str">
        <f aca="false">IF(AC58="","",VLOOKUP(AC58,'シフト記号表（勤務時間帯）'!$C$6:$U$35,19,FALSE()))</f>
        <v/>
      </c>
      <c r="AD60" s="97" t="str">
        <f aca="false">IF(AD58="","",VLOOKUP(AD58,'シフト記号表（勤務時間帯）'!$C$6:$U$35,19,FALSE()))</f>
        <v/>
      </c>
      <c r="AE60" s="97" t="str">
        <f aca="false">IF(AE58="","",VLOOKUP(AE58,'シフト記号表（勤務時間帯）'!$C$6:$U$35,19,FALSE()))</f>
        <v/>
      </c>
      <c r="AF60" s="98" t="str">
        <f aca="false">IF(AF58="","",VLOOKUP(AF58,'シフト記号表（勤務時間帯）'!$C$6:$U$35,19,FALSE()))</f>
        <v/>
      </c>
      <c r="AG60" s="96" t="str">
        <f aca="false">IF(AG58="","",VLOOKUP(AG58,'シフト記号表（勤務時間帯）'!$C$6:$U$35,19,FALSE()))</f>
        <v/>
      </c>
      <c r="AH60" s="97" t="str">
        <f aca="false">IF(AH58="","",VLOOKUP(AH58,'シフト記号表（勤務時間帯）'!$C$6:$U$35,19,FALSE()))</f>
        <v/>
      </c>
      <c r="AI60" s="97" t="str">
        <f aca="false">IF(AI58="","",VLOOKUP(AI58,'シフト記号表（勤務時間帯）'!$C$6:$U$35,19,FALSE()))</f>
        <v/>
      </c>
      <c r="AJ60" s="97" t="str">
        <f aca="false">IF(AJ58="","",VLOOKUP(AJ58,'シフト記号表（勤務時間帯）'!$C$6:$U$35,19,FALSE()))</f>
        <v/>
      </c>
      <c r="AK60" s="97" t="str">
        <f aca="false">IF(AK58="","",VLOOKUP(AK58,'シフト記号表（勤務時間帯）'!$C$6:$U$35,19,FALSE()))</f>
        <v/>
      </c>
      <c r="AL60" s="97" t="str">
        <f aca="false">IF(AL58="","",VLOOKUP(AL58,'シフト記号表（勤務時間帯）'!$C$6:$U$35,19,FALSE()))</f>
        <v/>
      </c>
      <c r="AM60" s="98" t="str">
        <f aca="false">IF(AM58="","",VLOOKUP(AM58,'シフト記号表（勤務時間帯）'!$C$6:$U$35,19,FALSE()))</f>
        <v/>
      </c>
      <c r="AN60" s="96" t="str">
        <f aca="false">IF(AN58="","",VLOOKUP(AN58,'シフト記号表（勤務時間帯）'!$C$6:$U$35,19,FALSE()))</f>
        <v/>
      </c>
      <c r="AO60" s="97" t="str">
        <f aca="false">IF(AO58="","",VLOOKUP(AO58,'シフト記号表（勤務時間帯）'!$C$6:$U$35,19,FALSE()))</f>
        <v/>
      </c>
      <c r="AP60" s="97" t="str">
        <f aca="false">IF(AP58="","",VLOOKUP(AP58,'シフト記号表（勤務時間帯）'!$C$6:$U$35,19,FALSE()))</f>
        <v/>
      </c>
      <c r="AQ60" s="97" t="str">
        <f aca="false">IF(AQ58="","",VLOOKUP(AQ58,'シフト記号表（勤務時間帯）'!$C$6:$U$35,19,FALSE()))</f>
        <v/>
      </c>
      <c r="AR60" s="97" t="str">
        <f aca="false">IF(AR58="","",VLOOKUP(AR58,'シフト記号表（勤務時間帯）'!$C$6:$U$35,19,FALSE()))</f>
        <v/>
      </c>
      <c r="AS60" s="97" t="str">
        <f aca="false">IF(AS58="","",VLOOKUP(AS58,'シフト記号表（勤務時間帯）'!$C$6:$U$35,19,FALSE()))</f>
        <v/>
      </c>
      <c r="AT60" s="98" t="str">
        <f aca="false">IF(AT58="","",VLOOKUP(AT58,'シフト記号表（勤務時間帯）'!$C$6:$U$35,19,FALSE()))</f>
        <v/>
      </c>
      <c r="AU60" s="96" t="str">
        <f aca="false">IF(AU58="","",VLOOKUP(AU58,'シフト記号表（勤務時間帯）'!$C$6:$U$35,19,FALSE()))</f>
        <v/>
      </c>
      <c r="AV60" s="97" t="str">
        <f aca="false">IF(AV58="","",VLOOKUP(AV58,'シフト記号表（勤務時間帯）'!$C$6:$U$35,19,FALSE()))</f>
        <v/>
      </c>
      <c r="AW60" s="97" t="str">
        <f aca="false">IF(AW58="","",VLOOKUP(AW58,'シフト記号表（勤務時間帯）'!$C$6:$U$35,19,FALSE()))</f>
        <v/>
      </c>
      <c r="AX60" s="240" t="n">
        <f aca="false">IF($BB$3="４週",SUM(S60:AT60),IF($BB$3="暦月",SUM(S60:AW60),""))</f>
        <v>0</v>
      </c>
      <c r="AY60" s="240"/>
      <c r="AZ60" s="241" t="n">
        <f aca="false">IF($BB$3="４週",AX60/4,IF($BB$3="暦月",認知症対応型通所!AX60/(認知症対応型通所!$BB$8/7),""))</f>
        <v>0</v>
      </c>
      <c r="BA60" s="241"/>
      <c r="BB60" s="254"/>
      <c r="BC60" s="254"/>
      <c r="BD60" s="254"/>
      <c r="BE60" s="254"/>
      <c r="BF60" s="254"/>
    </row>
    <row r="61" s="172" customFormat="true" ht="6" hidden="false" customHeight="true" outlineLevel="0" collapsed="false">
      <c r="B61" s="257"/>
      <c r="C61" s="258"/>
      <c r="D61" s="258"/>
      <c r="E61" s="258"/>
      <c r="F61" s="259"/>
      <c r="G61" s="259"/>
      <c r="H61" s="260"/>
      <c r="I61" s="260"/>
      <c r="J61" s="260"/>
      <c r="K61" s="260"/>
      <c r="L61" s="259"/>
      <c r="M61" s="259"/>
      <c r="N61" s="259"/>
      <c r="O61" s="259"/>
      <c r="P61" s="261"/>
      <c r="Q61" s="261"/>
      <c r="R61" s="261"/>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2"/>
      <c r="AY61" s="262"/>
      <c r="AZ61" s="262"/>
      <c r="BA61" s="262"/>
      <c r="BB61" s="259"/>
      <c r="BC61" s="259"/>
      <c r="BD61" s="259"/>
      <c r="BE61" s="259"/>
      <c r="BF61" s="263"/>
    </row>
    <row r="62" customFormat="false" ht="19.5" hidden="false" customHeight="true" outlineLevel="0" collapsed="false">
      <c r="B62" s="264"/>
      <c r="C62" s="265"/>
      <c r="D62" s="265"/>
      <c r="E62" s="265"/>
      <c r="F62" s="266"/>
      <c r="G62" s="267" t="s">
        <v>152</v>
      </c>
      <c r="H62" s="267"/>
      <c r="I62" s="267"/>
      <c r="J62" s="267"/>
      <c r="K62" s="267"/>
      <c r="L62" s="268"/>
      <c r="M62" s="269" t="s">
        <v>153</v>
      </c>
      <c r="N62" s="269"/>
      <c r="O62" s="269"/>
      <c r="P62" s="269"/>
      <c r="Q62" s="269"/>
      <c r="R62" s="269"/>
      <c r="S62" s="270" t="str">
        <f aca="false">IF(SUMIF($F$22:$F$60, $M62, S$22:S$60)=0,"",SUMIF($F$22:$F$60, $M62, S$22:S$60))</f>
        <v/>
      </c>
      <c r="T62" s="271" t="str">
        <f aca="false">IF(SUMIF($F$22:$F$60, $M62, T$22:T$60)=0,"",SUMIF($F$22:$F$60, $M62, T$22:T$60))</f>
        <v/>
      </c>
      <c r="U62" s="271" t="str">
        <f aca="false">IF(SUMIF($F$22:$F$60, $M62, U$22:U$60)=0,"",SUMIF($F$22:$F$60, $M62, U$22:U$60))</f>
        <v/>
      </c>
      <c r="V62" s="271" t="str">
        <f aca="false">IF(SUMIF($F$22:$F$60, $M62, V$22:V$60)=0,"",SUMIF($F$22:$F$60, $M62, V$22:V$60))</f>
        <v/>
      </c>
      <c r="W62" s="271" t="str">
        <f aca="false">IF(SUMIF($F$22:$F$60, $M62, W$22:W$60)=0,"",SUMIF($F$22:$F$60, $M62, W$22:W$60))</f>
        <v/>
      </c>
      <c r="X62" s="271" t="str">
        <f aca="false">IF(SUMIF($F$22:$F$60, $M62, X$22:X$60)=0,"",SUMIF($F$22:$F$60, $M62, X$22:X$60))</f>
        <v/>
      </c>
      <c r="Y62" s="272" t="str">
        <f aca="false">IF(SUMIF($F$22:$F$60, $M62, Y$22:Y$60)=0,"",SUMIF($F$22:$F$60, $M62, Y$22:Y$60))</f>
        <v/>
      </c>
      <c r="Z62" s="270" t="str">
        <f aca="false">IF(SUMIF($F$22:$F$60, $M62, Z$22:Z$60)=0,"",SUMIF($F$22:$F$60, $M62, Z$22:Z$60))</f>
        <v/>
      </c>
      <c r="AA62" s="271" t="str">
        <f aca="false">IF(SUMIF($F$22:$F$60, $M62, AA$22:AA$60)=0,"",SUMIF($F$22:$F$60, $M62, AA$22:AA$60))</f>
        <v/>
      </c>
      <c r="AB62" s="271" t="str">
        <f aca="false">IF(SUMIF($F$22:$F$60, $M62, AB$22:AB$60)=0,"",SUMIF($F$22:$F$60, $M62, AB$22:AB$60))</f>
        <v/>
      </c>
      <c r="AC62" s="271" t="str">
        <f aca="false">IF(SUMIF($F$22:$F$60, $M62, AC$22:AC$60)=0,"",SUMIF($F$22:$F$60, $M62, AC$22:AC$60))</f>
        <v/>
      </c>
      <c r="AD62" s="271" t="str">
        <f aca="false">IF(SUMIF($F$22:$F$60, $M62, AD$22:AD$60)=0,"",SUMIF($F$22:$F$60, $M62, AD$22:AD$60))</f>
        <v/>
      </c>
      <c r="AE62" s="271" t="str">
        <f aca="false">IF(SUMIF($F$22:$F$60, $M62, AE$22:AE$60)=0,"",SUMIF($F$22:$F$60, $M62, AE$22:AE$60))</f>
        <v/>
      </c>
      <c r="AF62" s="272" t="str">
        <f aca="false">IF(SUMIF($F$22:$F$60, $M62, AF$22:AF$60)=0,"",SUMIF($F$22:$F$60, $M62, AF$22:AF$60))</f>
        <v/>
      </c>
      <c r="AG62" s="270" t="str">
        <f aca="false">IF(SUMIF($F$22:$F$60, $M62, AG$22:AG$60)=0,"",SUMIF($F$22:$F$60, $M62, AG$22:AG$60))</f>
        <v/>
      </c>
      <c r="AH62" s="271" t="str">
        <f aca="false">IF(SUMIF($F$22:$F$60, $M62, AH$22:AH$60)=0,"",SUMIF($F$22:$F$60, $M62, AH$22:AH$60))</f>
        <v/>
      </c>
      <c r="AI62" s="271" t="str">
        <f aca="false">IF(SUMIF($F$22:$F$60, $M62, AI$22:AI$60)=0,"",SUMIF($F$22:$F$60, $M62, AI$22:AI$60))</f>
        <v/>
      </c>
      <c r="AJ62" s="271" t="str">
        <f aca="false">IF(SUMIF($F$22:$F$60, $M62, AJ$22:AJ$60)=0,"",SUMIF($F$22:$F$60, $M62, AJ$22:AJ$60))</f>
        <v/>
      </c>
      <c r="AK62" s="271" t="str">
        <f aca="false">IF(SUMIF($F$22:$F$60, $M62, AK$22:AK$60)=0,"",SUMIF($F$22:$F$60, $M62, AK$22:AK$60))</f>
        <v/>
      </c>
      <c r="AL62" s="271" t="str">
        <f aca="false">IF(SUMIF($F$22:$F$60, $M62, AL$22:AL$60)=0,"",SUMIF($F$22:$F$60, $M62, AL$22:AL$60))</f>
        <v/>
      </c>
      <c r="AM62" s="272" t="str">
        <f aca="false">IF(SUMIF($F$22:$F$60, $M62, AM$22:AM$60)=0,"",SUMIF($F$22:$F$60, $M62, AM$22:AM$60))</f>
        <v/>
      </c>
      <c r="AN62" s="270" t="str">
        <f aca="false">IF(SUMIF($F$22:$F$60, $M62, AN$22:AN$60)=0,"",SUMIF($F$22:$F$60, $M62, AN$22:AN$60))</f>
        <v/>
      </c>
      <c r="AO62" s="271" t="str">
        <f aca="false">IF(SUMIF($F$22:$F$60, $M62, AO$22:AO$60)=0,"",SUMIF($F$22:$F$60, $M62, AO$22:AO$60))</f>
        <v/>
      </c>
      <c r="AP62" s="271" t="str">
        <f aca="false">IF(SUMIF($F$22:$F$60, $M62, AP$22:AP$60)=0,"",SUMIF($F$22:$F$60, $M62, AP$22:AP$60))</f>
        <v/>
      </c>
      <c r="AQ62" s="271" t="str">
        <f aca="false">IF(SUMIF($F$22:$F$60, $M62, AQ$22:AQ$60)=0,"",SUMIF($F$22:$F$60, $M62, AQ$22:AQ$60))</f>
        <v/>
      </c>
      <c r="AR62" s="271" t="str">
        <f aca="false">IF(SUMIF($F$22:$F$60, $M62, AR$22:AR$60)=0,"",SUMIF($F$22:$F$60, $M62, AR$22:AR$60))</f>
        <v/>
      </c>
      <c r="AS62" s="271" t="str">
        <f aca="false">IF(SUMIF($F$22:$F$60, $M62, AS$22:AS$60)=0,"",SUMIF($F$22:$F$60, $M62, AS$22:AS$60))</f>
        <v/>
      </c>
      <c r="AT62" s="272" t="str">
        <f aca="false">IF(SUMIF($F$22:$F$60, $M62, AT$22:AT$60)=0,"",SUMIF($F$22:$F$60, $M62, AT$22:AT$60))</f>
        <v/>
      </c>
      <c r="AU62" s="270" t="str">
        <f aca="false">IF(SUMIF($F$22:$F$60, $M62, AU$22:AU$60)=0,"",SUMIF($F$22:$F$60, $M62, AU$22:AU$60))</f>
        <v/>
      </c>
      <c r="AV62" s="271" t="str">
        <f aca="false">IF(SUMIF($F$22:$F$60, $M62, AV$22:AV$60)=0,"",SUMIF($F$22:$F$60, $M62, AV$22:AV$60))</f>
        <v/>
      </c>
      <c r="AW62" s="271" t="str">
        <f aca="false">IF(SUMIF($F$22:$F$60, $M62, AW$22:AW$60)=0,"",SUMIF($F$22:$F$60, $M62, AW$22:AW$60))</f>
        <v/>
      </c>
      <c r="AX62" s="273" t="str">
        <f aca="false">IF(SUMIF($F$22:$F$60, $M62, AX$22:AX$60)=0,"",SUMIF($F$22:$F$60, $M62, AX$22:AX$60))</f>
        <v/>
      </c>
      <c r="AY62" s="273"/>
      <c r="AZ62" s="274" t="str">
        <f aca="false">IF(AX62="","",IF($BB$3="４週",AX62/4,IF($BB$3="暦月",AX62/($BB$8/7),"")))</f>
        <v/>
      </c>
      <c r="BA62" s="274"/>
      <c r="BB62" s="275"/>
      <c r="BC62" s="275"/>
      <c r="BD62" s="275"/>
      <c r="BE62" s="275"/>
      <c r="BF62" s="275"/>
    </row>
    <row r="63" customFormat="false" ht="20.25" hidden="false" customHeight="true" outlineLevel="0" collapsed="false">
      <c r="B63" s="276"/>
      <c r="C63" s="277"/>
      <c r="D63" s="277"/>
      <c r="E63" s="277"/>
      <c r="F63" s="278"/>
      <c r="G63" s="267"/>
      <c r="H63" s="267"/>
      <c r="I63" s="267"/>
      <c r="J63" s="267"/>
      <c r="K63" s="267"/>
      <c r="L63" s="279"/>
      <c r="M63" s="280" t="s">
        <v>154</v>
      </c>
      <c r="N63" s="280"/>
      <c r="O63" s="280"/>
      <c r="P63" s="280"/>
      <c r="Q63" s="280"/>
      <c r="R63" s="280"/>
      <c r="S63" s="270" t="str">
        <f aca="false">IF(SUMIF($F$22:$F$60, $M63, S$22:S$60)=0,"",SUMIF($F$22:$F$60, $M63, S$22:S$60))</f>
        <v/>
      </c>
      <c r="T63" s="271" t="str">
        <f aca="false">IF(SUMIF($F$22:$F$60, $M63, T$22:T$60)=0,"",SUMIF($F$22:$F$60, $M63, T$22:T$60))</f>
        <v/>
      </c>
      <c r="U63" s="271" t="str">
        <f aca="false">IF(SUMIF($F$22:$F$60, $M63, U$22:U$60)=0,"",SUMIF($F$22:$F$60, $M63, U$22:U$60))</f>
        <v/>
      </c>
      <c r="V63" s="271" t="str">
        <f aca="false">IF(SUMIF($F$22:$F$60, $M63, V$22:V$60)=0,"",SUMIF($F$22:$F$60, $M63, V$22:V$60))</f>
        <v/>
      </c>
      <c r="W63" s="271" t="str">
        <f aca="false">IF(SUMIF($F$22:$F$60, $M63, W$22:W$60)=0,"",SUMIF($F$22:$F$60, $M63, W$22:W$60))</f>
        <v/>
      </c>
      <c r="X63" s="271" t="str">
        <f aca="false">IF(SUMIF($F$22:$F$60, $M63, X$22:X$60)=0,"",SUMIF($F$22:$F$60, $M63, X$22:X$60))</f>
        <v/>
      </c>
      <c r="Y63" s="272" t="str">
        <f aca="false">IF(SUMIF($F$22:$F$60, $M63, Y$22:Y$60)=0,"",SUMIF($F$22:$F$60, $M63, Y$22:Y$60))</f>
        <v/>
      </c>
      <c r="Z63" s="270" t="str">
        <f aca="false">IF(SUMIF($F$22:$F$60, $M63, Z$22:Z$60)=0,"",SUMIF($F$22:$F$60, $M63, Z$22:Z$60))</f>
        <v/>
      </c>
      <c r="AA63" s="271" t="str">
        <f aca="false">IF(SUMIF($F$22:$F$60, $M63, AA$22:AA$60)=0,"",SUMIF($F$22:$F$60, $M63, AA$22:AA$60))</f>
        <v/>
      </c>
      <c r="AB63" s="271" t="str">
        <f aca="false">IF(SUMIF($F$22:$F$60, $M63, AB$22:AB$60)=0,"",SUMIF($F$22:$F$60, $M63, AB$22:AB$60))</f>
        <v/>
      </c>
      <c r="AC63" s="271" t="str">
        <f aca="false">IF(SUMIF($F$22:$F$60, $M63, AC$22:AC$60)=0,"",SUMIF($F$22:$F$60, $M63, AC$22:AC$60))</f>
        <v/>
      </c>
      <c r="AD63" s="271" t="str">
        <f aca="false">IF(SUMIF($F$22:$F$60, $M63, AD$22:AD$60)=0,"",SUMIF($F$22:$F$60, $M63, AD$22:AD$60))</f>
        <v/>
      </c>
      <c r="AE63" s="271" t="str">
        <f aca="false">IF(SUMIF($F$22:$F$60, $M63, AE$22:AE$60)=0,"",SUMIF($F$22:$F$60, $M63, AE$22:AE$60))</f>
        <v/>
      </c>
      <c r="AF63" s="272" t="str">
        <f aca="false">IF(SUMIF($F$22:$F$60, $M63, AF$22:AF$60)=0,"",SUMIF($F$22:$F$60, $M63, AF$22:AF$60))</f>
        <v/>
      </c>
      <c r="AG63" s="270" t="str">
        <f aca="false">IF(SUMIF($F$22:$F$60, $M63, AG$22:AG$60)=0,"",SUMIF($F$22:$F$60, $M63, AG$22:AG$60))</f>
        <v/>
      </c>
      <c r="AH63" s="271" t="str">
        <f aca="false">IF(SUMIF($F$22:$F$60, $M63, AH$22:AH$60)=0,"",SUMIF($F$22:$F$60, $M63, AH$22:AH$60))</f>
        <v/>
      </c>
      <c r="AI63" s="271" t="str">
        <f aca="false">IF(SUMIF($F$22:$F$60, $M63, AI$22:AI$60)=0,"",SUMIF($F$22:$F$60, $M63, AI$22:AI$60))</f>
        <v/>
      </c>
      <c r="AJ63" s="271" t="str">
        <f aca="false">IF(SUMIF($F$22:$F$60, $M63, AJ$22:AJ$60)=0,"",SUMIF($F$22:$F$60, $M63, AJ$22:AJ$60))</f>
        <v/>
      </c>
      <c r="AK63" s="271" t="str">
        <f aca="false">IF(SUMIF($F$22:$F$60, $M63, AK$22:AK$60)=0,"",SUMIF($F$22:$F$60, $M63, AK$22:AK$60))</f>
        <v/>
      </c>
      <c r="AL63" s="271" t="str">
        <f aca="false">IF(SUMIF($F$22:$F$60, $M63, AL$22:AL$60)=0,"",SUMIF($F$22:$F$60, $M63, AL$22:AL$60))</f>
        <v/>
      </c>
      <c r="AM63" s="272" t="str">
        <f aca="false">IF(SUMIF($F$22:$F$60, $M63, AM$22:AM$60)=0,"",SUMIF($F$22:$F$60, $M63, AM$22:AM$60))</f>
        <v/>
      </c>
      <c r="AN63" s="270" t="str">
        <f aca="false">IF(SUMIF($F$22:$F$60, $M63, AN$22:AN$60)=0,"",SUMIF($F$22:$F$60, $M63, AN$22:AN$60))</f>
        <v/>
      </c>
      <c r="AO63" s="271" t="str">
        <f aca="false">IF(SUMIF($F$22:$F$60, $M63, AO$22:AO$60)=0,"",SUMIF($F$22:$F$60, $M63, AO$22:AO$60))</f>
        <v/>
      </c>
      <c r="AP63" s="271" t="str">
        <f aca="false">IF(SUMIF($F$22:$F$60, $M63, AP$22:AP$60)=0,"",SUMIF($F$22:$F$60, $M63, AP$22:AP$60))</f>
        <v/>
      </c>
      <c r="AQ63" s="271" t="str">
        <f aca="false">IF(SUMIF($F$22:$F$60, $M63, AQ$22:AQ$60)=0,"",SUMIF($F$22:$F$60, $M63, AQ$22:AQ$60))</f>
        <v/>
      </c>
      <c r="AR63" s="271" t="str">
        <f aca="false">IF(SUMIF($F$22:$F$60, $M63, AR$22:AR$60)=0,"",SUMIF($F$22:$F$60, $M63, AR$22:AR$60))</f>
        <v/>
      </c>
      <c r="AS63" s="271" t="str">
        <f aca="false">IF(SUMIF($F$22:$F$60, $M63, AS$22:AS$60)=0,"",SUMIF($F$22:$F$60, $M63, AS$22:AS$60))</f>
        <v/>
      </c>
      <c r="AT63" s="272" t="str">
        <f aca="false">IF(SUMIF($F$22:$F$60, $M63, AT$22:AT$60)=0,"",SUMIF($F$22:$F$60, $M63, AT$22:AT$60))</f>
        <v/>
      </c>
      <c r="AU63" s="270" t="str">
        <f aca="false">IF(SUMIF($F$22:$F$60, $M63, AU$22:AU$60)=0,"",SUMIF($F$22:$F$60, $M63, AU$22:AU$60))</f>
        <v/>
      </c>
      <c r="AV63" s="271" t="str">
        <f aca="false">IF(SUMIF($F$22:$F$60, $M63, AV$22:AV$60)=0,"",SUMIF($F$22:$F$60, $M63, AV$22:AV$60))</f>
        <v/>
      </c>
      <c r="AW63" s="271" t="str">
        <f aca="false">IF(SUMIF($F$22:$F$60, $M63, AW$22:AW$60)=0,"",SUMIF($F$22:$F$60, $M63, AW$22:AW$60))</f>
        <v/>
      </c>
      <c r="AX63" s="273" t="str">
        <f aca="false">IF(SUMIF($F$22:$F$60, $M63, AX$22:AX$60)=0,"",SUMIF($F$22:$F$60, $M63, AX$22:AX$60))</f>
        <v/>
      </c>
      <c r="AY63" s="273"/>
      <c r="AZ63" s="274" t="str">
        <f aca="false">IF(AX63="","",IF($BB$3="４週",AX63/4,IF($BB$3="暦月",AX63/($BB$8/7),"")))</f>
        <v/>
      </c>
      <c r="BA63" s="274"/>
      <c r="BB63" s="275"/>
      <c r="BC63" s="275"/>
      <c r="BD63" s="275"/>
      <c r="BE63" s="275"/>
      <c r="BF63" s="275"/>
    </row>
    <row r="64" customFormat="false" ht="20.25" hidden="false" customHeight="true" outlineLevel="0" collapsed="false">
      <c r="B64" s="281"/>
      <c r="C64" s="282"/>
      <c r="D64" s="282"/>
      <c r="E64" s="282"/>
      <c r="F64" s="278"/>
      <c r="G64" s="267"/>
      <c r="H64" s="267"/>
      <c r="I64" s="267"/>
      <c r="J64" s="267"/>
      <c r="K64" s="267"/>
      <c r="L64" s="279"/>
      <c r="M64" s="280" t="s">
        <v>155</v>
      </c>
      <c r="N64" s="280"/>
      <c r="O64" s="280"/>
      <c r="P64" s="280"/>
      <c r="Q64" s="280"/>
      <c r="R64" s="280"/>
      <c r="S64" s="270" t="str">
        <f aca="false">IF(SUMIF($F$22:$F$60, $M64, S$22:S$60)=0,"",SUMIF($F$22:$F$60, $M64, S$22:S$60))</f>
        <v/>
      </c>
      <c r="T64" s="271" t="str">
        <f aca="false">IF(SUMIF($F$22:$F$60, $M64, T$22:T$60)=0,"",SUMIF($F$22:$F$60, $M64, T$22:T$60))</f>
        <v/>
      </c>
      <c r="U64" s="271" t="str">
        <f aca="false">IF(SUMIF($F$22:$F$60, $M64, U$22:U$60)=0,"",SUMIF($F$22:$F$60, $M64, U$22:U$60))</f>
        <v/>
      </c>
      <c r="V64" s="271" t="str">
        <f aca="false">IF(SUMIF($F$22:$F$60, $M64, V$22:V$60)=0,"",SUMIF($F$22:$F$60, $M64, V$22:V$60))</f>
        <v/>
      </c>
      <c r="W64" s="271" t="str">
        <f aca="false">IF(SUMIF($F$22:$F$60, $M64, W$22:W$60)=0,"",SUMIF($F$22:$F$60, $M64, W$22:W$60))</f>
        <v/>
      </c>
      <c r="X64" s="271" t="str">
        <f aca="false">IF(SUMIF($F$22:$F$60, $M64, X$22:X$60)=0,"",SUMIF($F$22:$F$60, $M64, X$22:X$60))</f>
        <v/>
      </c>
      <c r="Y64" s="272" t="str">
        <f aca="false">IF(SUMIF($F$22:$F$60, $M64, Y$22:Y$60)=0,"",SUMIF($F$22:$F$60, $M64, Y$22:Y$60))</f>
        <v/>
      </c>
      <c r="Z64" s="270" t="str">
        <f aca="false">IF(SUMIF($F$22:$F$60, $M64, Z$22:Z$60)=0,"",SUMIF($F$22:$F$60, $M64, Z$22:Z$60))</f>
        <v/>
      </c>
      <c r="AA64" s="271" t="str">
        <f aca="false">IF(SUMIF($F$22:$F$60, $M64, AA$22:AA$60)=0,"",SUMIF($F$22:$F$60, $M64, AA$22:AA$60))</f>
        <v/>
      </c>
      <c r="AB64" s="271" t="str">
        <f aca="false">IF(SUMIF($F$22:$F$60, $M64, AB$22:AB$60)=0,"",SUMIF($F$22:$F$60, $M64, AB$22:AB$60))</f>
        <v/>
      </c>
      <c r="AC64" s="271" t="str">
        <f aca="false">IF(SUMIF($F$22:$F$60, $M64, AC$22:AC$60)=0,"",SUMIF($F$22:$F$60, $M64, AC$22:AC$60))</f>
        <v/>
      </c>
      <c r="AD64" s="271" t="str">
        <f aca="false">IF(SUMIF($F$22:$F$60, $M64, AD$22:AD$60)=0,"",SUMIF($F$22:$F$60, $M64, AD$22:AD$60))</f>
        <v/>
      </c>
      <c r="AE64" s="271" t="str">
        <f aca="false">IF(SUMIF($F$22:$F$60, $M64, AE$22:AE$60)=0,"",SUMIF($F$22:$F$60, $M64, AE$22:AE$60))</f>
        <v/>
      </c>
      <c r="AF64" s="272" t="str">
        <f aca="false">IF(SUMIF($F$22:$F$60, $M64, AF$22:AF$60)=0,"",SUMIF($F$22:$F$60, $M64, AF$22:AF$60))</f>
        <v/>
      </c>
      <c r="AG64" s="270" t="str">
        <f aca="false">IF(SUMIF($F$22:$F$60, $M64, AG$22:AG$60)=0,"",SUMIF($F$22:$F$60, $M64, AG$22:AG$60))</f>
        <v/>
      </c>
      <c r="AH64" s="271" t="str">
        <f aca="false">IF(SUMIF($F$22:$F$60, $M64, AH$22:AH$60)=0,"",SUMIF($F$22:$F$60, $M64, AH$22:AH$60))</f>
        <v/>
      </c>
      <c r="AI64" s="271" t="str">
        <f aca="false">IF(SUMIF($F$22:$F$60, $M64, AI$22:AI$60)=0,"",SUMIF($F$22:$F$60, $M64, AI$22:AI$60))</f>
        <v/>
      </c>
      <c r="AJ64" s="271" t="str">
        <f aca="false">IF(SUMIF($F$22:$F$60, $M64, AJ$22:AJ$60)=0,"",SUMIF($F$22:$F$60, $M64, AJ$22:AJ$60))</f>
        <v/>
      </c>
      <c r="AK64" s="271" t="str">
        <f aca="false">IF(SUMIF($F$22:$F$60, $M64, AK$22:AK$60)=0,"",SUMIF($F$22:$F$60, $M64, AK$22:AK$60))</f>
        <v/>
      </c>
      <c r="AL64" s="271" t="str">
        <f aca="false">IF(SUMIF($F$22:$F$60, $M64, AL$22:AL$60)=0,"",SUMIF($F$22:$F$60, $M64, AL$22:AL$60))</f>
        <v/>
      </c>
      <c r="AM64" s="272" t="str">
        <f aca="false">IF(SUMIF($F$22:$F$60, $M64, AM$22:AM$60)=0,"",SUMIF($F$22:$F$60, $M64, AM$22:AM$60))</f>
        <v/>
      </c>
      <c r="AN64" s="270" t="str">
        <f aca="false">IF(SUMIF($F$22:$F$60, $M64, AN$22:AN$60)=0,"",SUMIF($F$22:$F$60, $M64, AN$22:AN$60))</f>
        <v/>
      </c>
      <c r="AO64" s="271" t="str">
        <f aca="false">IF(SUMIF($F$22:$F$60, $M64, AO$22:AO$60)=0,"",SUMIF($F$22:$F$60, $M64, AO$22:AO$60))</f>
        <v/>
      </c>
      <c r="AP64" s="271" t="str">
        <f aca="false">IF(SUMIF($F$22:$F$60, $M64, AP$22:AP$60)=0,"",SUMIF($F$22:$F$60, $M64, AP$22:AP$60))</f>
        <v/>
      </c>
      <c r="AQ64" s="271" t="str">
        <f aca="false">IF(SUMIF($F$22:$F$60, $M64, AQ$22:AQ$60)=0,"",SUMIF($F$22:$F$60, $M64, AQ$22:AQ$60))</f>
        <v/>
      </c>
      <c r="AR64" s="271" t="str">
        <f aca="false">IF(SUMIF($F$22:$F$60, $M64, AR$22:AR$60)=0,"",SUMIF($F$22:$F$60, $M64, AR$22:AR$60))</f>
        <v/>
      </c>
      <c r="AS64" s="271" t="str">
        <f aca="false">IF(SUMIF($F$22:$F$60, $M64, AS$22:AS$60)=0,"",SUMIF($F$22:$F$60, $M64, AS$22:AS$60))</f>
        <v/>
      </c>
      <c r="AT64" s="272" t="str">
        <f aca="false">IF(SUMIF($F$22:$F$60, $M64, AT$22:AT$60)=0,"",SUMIF($F$22:$F$60, $M64, AT$22:AT$60))</f>
        <v/>
      </c>
      <c r="AU64" s="270" t="str">
        <f aca="false">IF(SUMIF($F$22:$F$60, $M64, AU$22:AU$60)=0,"",SUMIF($F$22:$F$60, $M64, AU$22:AU$60))</f>
        <v/>
      </c>
      <c r="AV64" s="271" t="str">
        <f aca="false">IF(SUMIF($F$22:$F$60, $M64, AV$22:AV$60)=0,"",SUMIF($F$22:$F$60, $M64, AV$22:AV$60))</f>
        <v/>
      </c>
      <c r="AW64" s="271" t="str">
        <f aca="false">IF(SUMIF($F$22:$F$60, $M64, AW$22:AW$60)=0,"",SUMIF($F$22:$F$60, $M64, AW$22:AW$60))</f>
        <v/>
      </c>
      <c r="AX64" s="273" t="str">
        <f aca="false">IF(SUMIF($F$22:$F$60, $M64, AX$22:AX$60)=0,"",SUMIF($F$22:$F$60, $M64, AX$22:AX$60))</f>
        <v/>
      </c>
      <c r="AY64" s="273"/>
      <c r="AZ64" s="274" t="str">
        <f aca="false">IF(AX64="","",IF($BB$3="４週",AX64/4,IF($BB$3="暦月",AX64/($BB$8/7),"")))</f>
        <v/>
      </c>
      <c r="BA64" s="274"/>
      <c r="BB64" s="275"/>
      <c r="BC64" s="275"/>
      <c r="BD64" s="275"/>
      <c r="BE64" s="275"/>
      <c r="BF64" s="275"/>
    </row>
    <row r="65" customFormat="false" ht="20.25" hidden="false" customHeight="true" outlineLevel="0" collapsed="false">
      <c r="B65" s="283"/>
      <c r="C65" s="284"/>
      <c r="D65" s="284"/>
      <c r="E65" s="284"/>
      <c r="F65" s="284"/>
      <c r="G65" s="285" t="s">
        <v>156</v>
      </c>
      <c r="H65" s="285"/>
      <c r="I65" s="285"/>
      <c r="J65" s="285"/>
      <c r="K65" s="285"/>
      <c r="L65" s="285"/>
      <c r="M65" s="285"/>
      <c r="N65" s="285"/>
      <c r="O65" s="285"/>
      <c r="P65" s="285"/>
      <c r="Q65" s="285"/>
      <c r="R65" s="285"/>
      <c r="S65" s="286"/>
      <c r="T65" s="287"/>
      <c r="U65" s="287"/>
      <c r="V65" s="287"/>
      <c r="W65" s="287"/>
      <c r="X65" s="287"/>
      <c r="Y65" s="288"/>
      <c r="Z65" s="286"/>
      <c r="AA65" s="287"/>
      <c r="AB65" s="287"/>
      <c r="AC65" s="287"/>
      <c r="AD65" s="287"/>
      <c r="AE65" s="287"/>
      <c r="AF65" s="288"/>
      <c r="AG65" s="286"/>
      <c r="AH65" s="287"/>
      <c r="AI65" s="287"/>
      <c r="AJ65" s="287"/>
      <c r="AK65" s="287"/>
      <c r="AL65" s="287"/>
      <c r="AM65" s="288"/>
      <c r="AN65" s="286"/>
      <c r="AO65" s="287"/>
      <c r="AP65" s="287"/>
      <c r="AQ65" s="287"/>
      <c r="AR65" s="287"/>
      <c r="AS65" s="287"/>
      <c r="AT65" s="288"/>
      <c r="AU65" s="286"/>
      <c r="AV65" s="287"/>
      <c r="AW65" s="288"/>
      <c r="AX65" s="289"/>
      <c r="AY65" s="289"/>
      <c r="AZ65" s="289"/>
      <c r="BA65" s="289"/>
      <c r="BB65" s="275"/>
      <c r="BC65" s="275"/>
      <c r="BD65" s="275"/>
      <c r="BE65" s="275"/>
      <c r="BF65" s="275"/>
    </row>
    <row r="66" customFormat="false" ht="20.25" hidden="false" customHeight="true" outlineLevel="0" collapsed="false">
      <c r="B66" s="290"/>
      <c r="C66" s="291"/>
      <c r="D66" s="291"/>
      <c r="E66" s="291"/>
      <c r="F66" s="291"/>
      <c r="G66" s="292" t="s">
        <v>157</v>
      </c>
      <c r="H66" s="292"/>
      <c r="I66" s="292"/>
      <c r="J66" s="292"/>
      <c r="K66" s="292"/>
      <c r="L66" s="292"/>
      <c r="M66" s="292"/>
      <c r="N66" s="292"/>
      <c r="O66" s="292"/>
      <c r="P66" s="292"/>
      <c r="Q66" s="292"/>
      <c r="R66" s="292"/>
      <c r="S66" s="286"/>
      <c r="T66" s="287"/>
      <c r="U66" s="287"/>
      <c r="V66" s="287"/>
      <c r="W66" s="287"/>
      <c r="X66" s="287"/>
      <c r="Y66" s="288"/>
      <c r="Z66" s="286"/>
      <c r="AA66" s="287"/>
      <c r="AB66" s="287"/>
      <c r="AC66" s="287"/>
      <c r="AD66" s="287"/>
      <c r="AE66" s="287"/>
      <c r="AF66" s="288"/>
      <c r="AG66" s="286"/>
      <c r="AH66" s="287"/>
      <c r="AI66" s="287"/>
      <c r="AJ66" s="287"/>
      <c r="AK66" s="287"/>
      <c r="AL66" s="287"/>
      <c r="AM66" s="288"/>
      <c r="AN66" s="286"/>
      <c r="AO66" s="287"/>
      <c r="AP66" s="287"/>
      <c r="AQ66" s="287"/>
      <c r="AR66" s="287"/>
      <c r="AS66" s="287"/>
      <c r="AT66" s="288"/>
      <c r="AU66" s="286"/>
      <c r="AV66" s="287"/>
      <c r="AW66" s="288"/>
      <c r="AX66" s="289"/>
      <c r="AY66" s="289"/>
      <c r="AZ66" s="289"/>
      <c r="BA66" s="289"/>
      <c r="BB66" s="275"/>
      <c r="BC66" s="275"/>
      <c r="BD66" s="275"/>
      <c r="BE66" s="275"/>
      <c r="BF66" s="275"/>
    </row>
    <row r="67" customFormat="false" ht="18.75" hidden="false" customHeight="true" outlineLevel="0" collapsed="false">
      <c r="B67" s="293" t="s">
        <v>158</v>
      </c>
      <c r="C67" s="293"/>
      <c r="D67" s="293"/>
      <c r="E67" s="293"/>
      <c r="F67" s="293"/>
      <c r="G67" s="293"/>
      <c r="H67" s="293"/>
      <c r="I67" s="293"/>
      <c r="J67" s="293"/>
      <c r="K67" s="293"/>
      <c r="L67" s="294" t="s">
        <v>153</v>
      </c>
      <c r="M67" s="294"/>
      <c r="N67" s="294"/>
      <c r="O67" s="294"/>
      <c r="P67" s="294"/>
      <c r="Q67" s="294"/>
      <c r="R67" s="294"/>
      <c r="S67" s="295" t="str">
        <f aca="false">IF($L67="","",IF(COUNTIFS($F$22:$F$60,$L67,S$22:S$60,"&gt;0")=0,"",COUNTIFS($F$22:$F$60,$L67,S$22:S$60,"&gt;0")))</f>
        <v/>
      </c>
      <c r="T67" s="296" t="str">
        <f aca="false">IF($L67="","",IF(COUNTIFS($F$22:$F$60,$L67,T$22:T$60,"&gt;0")=0,"",COUNTIFS($F$22:$F$60,$L67,T$22:T$60,"&gt;0")))</f>
        <v/>
      </c>
      <c r="U67" s="296" t="str">
        <f aca="false">IF($L67="","",IF(COUNTIFS($F$22:$F$60,$L67,U$22:U$60,"&gt;0")=0,"",COUNTIFS($F$22:$F$60,$L67,U$22:U$60,"&gt;0")))</f>
        <v/>
      </c>
      <c r="V67" s="296" t="str">
        <f aca="false">IF($L67="","",IF(COUNTIFS($F$22:$F$60,$L67,V$22:V$60,"&gt;0")=0,"",COUNTIFS($F$22:$F$60,$L67,V$22:V$60,"&gt;0")))</f>
        <v/>
      </c>
      <c r="W67" s="296" t="str">
        <f aca="false">IF($L67="","",IF(COUNTIFS($F$22:$F$60,$L67,W$22:W$60,"&gt;0")=0,"",COUNTIFS($F$22:$F$60,$L67,W$22:W$60,"&gt;0")))</f>
        <v/>
      </c>
      <c r="X67" s="296" t="str">
        <f aca="false">IF($L67="","",IF(COUNTIFS($F$22:$F$60,$L67,X$22:X$60,"&gt;0")=0,"",COUNTIFS($F$22:$F$60,$L67,X$22:X$60,"&gt;0")))</f>
        <v/>
      </c>
      <c r="Y67" s="297" t="str">
        <f aca="false">IF($L67="","",IF(COUNTIFS($F$22:$F$60,$L67,Y$22:Y$60,"&gt;0")=0,"",COUNTIFS($F$22:$F$60,$L67,Y$22:Y$60,"&gt;0")))</f>
        <v/>
      </c>
      <c r="Z67" s="298" t="str">
        <f aca="false">IF($L67="","",IF(COUNTIFS($F$22:$F$60,$L67,Z$22:Z$60,"&gt;0")=0,"",COUNTIFS($F$22:$F$60,$L67,Z$22:Z$60,"&gt;0")))</f>
        <v/>
      </c>
      <c r="AA67" s="296" t="str">
        <f aca="false">IF($L67="","",IF(COUNTIFS($F$22:$F$60,$L67,AA$22:AA$60,"&gt;0")=0,"",COUNTIFS($F$22:$F$60,$L67,AA$22:AA$60,"&gt;0")))</f>
        <v/>
      </c>
      <c r="AB67" s="296" t="str">
        <f aca="false">IF($L67="","",IF(COUNTIFS($F$22:$F$60,$L67,AB$22:AB$60,"&gt;0")=0,"",COUNTIFS($F$22:$F$60,$L67,AB$22:AB$60,"&gt;0")))</f>
        <v/>
      </c>
      <c r="AC67" s="296" t="str">
        <f aca="false">IF($L67="","",IF(COUNTIFS($F$22:$F$60,$L67,AC$22:AC$60,"&gt;0")=0,"",COUNTIFS($F$22:$F$60,$L67,AC$22:AC$60,"&gt;0")))</f>
        <v/>
      </c>
      <c r="AD67" s="296" t="str">
        <f aca="false">IF($L67="","",IF(COUNTIFS($F$22:$F$60,$L67,AD$22:AD$60,"&gt;0")=0,"",COUNTIFS($F$22:$F$60,$L67,AD$22:AD$60,"&gt;0")))</f>
        <v/>
      </c>
      <c r="AE67" s="296" t="str">
        <f aca="false">IF($L67="","",IF(COUNTIFS($F$22:$F$60,$L67,AE$22:AE$60,"&gt;0")=0,"",COUNTIFS($F$22:$F$60,$L67,AE$22:AE$60,"&gt;0")))</f>
        <v/>
      </c>
      <c r="AF67" s="297" t="str">
        <f aca="false">IF($L67="","",IF(COUNTIFS($F$22:$F$60,$L67,AF$22:AF$60,"&gt;0")=0,"",COUNTIFS($F$22:$F$60,$L67,AF$22:AF$60,"&gt;0")))</f>
        <v/>
      </c>
      <c r="AG67" s="296" t="str">
        <f aca="false">IF($L67="","",IF(COUNTIFS($F$22:$F$60,$L67,AG$22:AG$60,"&gt;0")=0,"",COUNTIFS($F$22:$F$60,$L67,AG$22:AG$60,"&gt;0")))</f>
        <v/>
      </c>
      <c r="AH67" s="296" t="str">
        <f aca="false">IF($L67="","",IF(COUNTIFS($F$22:$F$60,$L67,AH$22:AH$60,"&gt;0")=0,"",COUNTIFS($F$22:$F$60,$L67,AH$22:AH$60,"&gt;0")))</f>
        <v/>
      </c>
      <c r="AI67" s="296" t="str">
        <f aca="false">IF($L67="","",IF(COUNTIFS($F$22:$F$60,$L67,AI$22:AI$60,"&gt;0")=0,"",COUNTIFS($F$22:$F$60,$L67,AI$22:AI$60,"&gt;0")))</f>
        <v/>
      </c>
      <c r="AJ67" s="296" t="str">
        <f aca="false">IF($L67="","",IF(COUNTIFS($F$22:$F$60,$L67,AJ$22:AJ$60,"&gt;0")=0,"",COUNTIFS($F$22:$F$60,$L67,AJ$22:AJ$60,"&gt;0")))</f>
        <v/>
      </c>
      <c r="AK67" s="296" t="str">
        <f aca="false">IF($L67="","",IF(COUNTIFS($F$22:$F$60,$L67,AK$22:AK$60,"&gt;0")=0,"",COUNTIFS($F$22:$F$60,$L67,AK$22:AK$60,"&gt;0")))</f>
        <v/>
      </c>
      <c r="AL67" s="296" t="str">
        <f aca="false">IF($L67="","",IF(COUNTIFS($F$22:$F$60,$L67,AL$22:AL$60,"&gt;0")=0,"",COUNTIFS($F$22:$F$60,$L67,AL$22:AL$60,"&gt;0")))</f>
        <v/>
      </c>
      <c r="AM67" s="297" t="str">
        <f aca="false">IF($L67="","",IF(COUNTIFS($F$22:$F$60,$L67,AM$22:AM$60,"&gt;0")=0,"",COUNTIFS($F$22:$F$60,$L67,AM$22:AM$60,"&gt;0")))</f>
        <v/>
      </c>
      <c r="AN67" s="296" t="str">
        <f aca="false">IF($L67="","",IF(COUNTIFS($F$22:$F$60,$L67,AN$22:AN$60,"&gt;0")=0,"",COUNTIFS($F$22:$F$60,$L67,AN$22:AN$60,"&gt;0")))</f>
        <v/>
      </c>
      <c r="AO67" s="296" t="str">
        <f aca="false">IF($L67="","",IF(COUNTIFS($F$22:$F$60,$L67,AO$22:AO$60,"&gt;0")=0,"",COUNTIFS($F$22:$F$60,$L67,AO$22:AO$60,"&gt;0")))</f>
        <v/>
      </c>
      <c r="AP67" s="296" t="str">
        <f aca="false">IF($L67="","",IF(COUNTIFS($F$22:$F$60,$L67,AP$22:AP$60,"&gt;0")=0,"",COUNTIFS($F$22:$F$60,$L67,AP$22:AP$60,"&gt;0")))</f>
        <v/>
      </c>
      <c r="AQ67" s="296" t="str">
        <f aca="false">IF($L67="","",IF(COUNTIFS($F$22:$F$60,$L67,AQ$22:AQ$60,"&gt;0")=0,"",COUNTIFS($F$22:$F$60,$L67,AQ$22:AQ$60,"&gt;0")))</f>
        <v/>
      </c>
      <c r="AR67" s="296" t="str">
        <f aca="false">IF($L67="","",IF(COUNTIFS($F$22:$F$60,$L67,AR$22:AR$60,"&gt;0")=0,"",COUNTIFS($F$22:$F$60,$L67,AR$22:AR$60,"&gt;0")))</f>
        <v/>
      </c>
      <c r="AS67" s="296" t="str">
        <f aca="false">IF($L67="","",IF(COUNTIFS($F$22:$F$60,$L67,AS$22:AS$60,"&gt;0")=0,"",COUNTIFS($F$22:$F$60,$L67,AS$22:AS$60,"&gt;0")))</f>
        <v/>
      </c>
      <c r="AT67" s="297" t="str">
        <f aca="false">IF($L67="","",IF(COUNTIFS($F$22:$F$60,$L67,AT$22:AT$60,"&gt;0")=0,"",COUNTIFS($F$22:$F$60,$L67,AT$22:AT$60,"&gt;0")))</f>
        <v/>
      </c>
      <c r="AU67" s="296" t="str">
        <f aca="false">IF($L67="","",IF(COUNTIFS($F$22:$F$60,$L67,AU$22:AU$60,"&gt;0")=0,"",COUNTIFS($F$22:$F$60,$L67,AU$22:AU$60,"&gt;0")))</f>
        <v/>
      </c>
      <c r="AV67" s="296" t="str">
        <f aca="false">IF($L67="","",IF(COUNTIFS($F$22:$F$60,$L67,AV$22:AV$60,"&gt;0")=0,"",COUNTIFS($F$22:$F$60,$L67,AV$22:AV$60,"&gt;0")))</f>
        <v/>
      </c>
      <c r="AW67" s="297" t="str">
        <f aca="false">IF($L67="","",IF(COUNTIFS($F$22:$F$60,$L67,AW$22:AW$60,"&gt;0")=0,"",COUNTIFS($F$22:$F$60,$L67,AW$22:AW$60,"&gt;0")))</f>
        <v/>
      </c>
      <c r="AX67" s="289"/>
      <c r="AY67" s="289"/>
      <c r="AZ67" s="289"/>
      <c r="BA67" s="289"/>
      <c r="BB67" s="275"/>
      <c r="BC67" s="275"/>
      <c r="BD67" s="275"/>
      <c r="BE67" s="275"/>
      <c r="BF67" s="275"/>
    </row>
    <row r="68" customFormat="false" ht="18.75" hidden="false" customHeight="true" outlineLevel="0" collapsed="false">
      <c r="B68" s="293"/>
      <c r="C68" s="293"/>
      <c r="D68" s="293"/>
      <c r="E68" s="293"/>
      <c r="F68" s="293"/>
      <c r="G68" s="293"/>
      <c r="H68" s="293"/>
      <c r="I68" s="293"/>
      <c r="J68" s="293"/>
      <c r="K68" s="293"/>
      <c r="L68" s="299" t="s">
        <v>154</v>
      </c>
      <c r="M68" s="299"/>
      <c r="N68" s="299"/>
      <c r="O68" s="299"/>
      <c r="P68" s="299"/>
      <c r="Q68" s="299"/>
      <c r="R68" s="299"/>
      <c r="S68" s="300" t="str">
        <f aca="false">IF($L68="","",IF(COUNTIFS($F$22:$F$60,$L68,S$22:S$60,"&gt;0")=0,"",COUNTIFS($F$22:$F$60,$L68,S$22:S$60,"&gt;0")))</f>
        <v/>
      </c>
      <c r="T68" s="301" t="str">
        <f aca="false">IF($L68="","",IF(COUNTIFS($F$22:$F$60,$L68,T$22:T$60,"&gt;0")=0,"",COUNTIFS($F$22:$F$60,$L68,T$22:T$60,"&gt;0")))</f>
        <v/>
      </c>
      <c r="U68" s="301" t="str">
        <f aca="false">IF($L68="","",IF(COUNTIFS($F$22:$F$60,$L68,U$22:U$60,"&gt;0")=0,"",COUNTIFS($F$22:$F$60,$L68,U$22:U$60,"&gt;0")))</f>
        <v/>
      </c>
      <c r="V68" s="301" t="str">
        <f aca="false">IF($L68="","",IF(COUNTIFS($F$22:$F$60,$L68,V$22:V$60,"&gt;0")=0,"",COUNTIFS($F$22:$F$60,$L68,V$22:V$60,"&gt;0")))</f>
        <v/>
      </c>
      <c r="W68" s="301" t="str">
        <f aca="false">IF($L68="","",IF(COUNTIFS($F$22:$F$60,$L68,W$22:W$60,"&gt;0")=0,"",COUNTIFS($F$22:$F$60,$L68,W$22:W$60,"&gt;0")))</f>
        <v/>
      </c>
      <c r="X68" s="301" t="str">
        <f aca="false">IF($L68="","",IF(COUNTIFS($F$22:$F$60,$L68,X$22:X$60,"&gt;0")=0,"",COUNTIFS($F$22:$F$60,$L68,X$22:X$60,"&gt;0")))</f>
        <v/>
      </c>
      <c r="Y68" s="302" t="str">
        <f aca="false">IF($L68="","",IF(COUNTIFS($F$22:$F$60,$L68,Y$22:Y$60,"&gt;0")=0,"",COUNTIFS($F$22:$F$60,$L68,Y$22:Y$60,"&gt;0")))</f>
        <v/>
      </c>
      <c r="Z68" s="303" t="str">
        <f aca="false">IF($L68="","",IF(COUNTIFS($F$22:$F$60,$L68,Z$22:Z$60,"&gt;0")=0,"",COUNTIFS($F$22:$F$60,$L68,Z$22:Z$60,"&gt;0")))</f>
        <v/>
      </c>
      <c r="AA68" s="301" t="str">
        <f aca="false">IF($L68="","",IF(COUNTIFS($F$22:$F$60,$L68,AA$22:AA$60,"&gt;0")=0,"",COUNTIFS($F$22:$F$60,$L68,AA$22:AA$60,"&gt;0")))</f>
        <v/>
      </c>
      <c r="AB68" s="301" t="str">
        <f aca="false">IF($L68="","",IF(COUNTIFS($F$22:$F$60,$L68,AB$22:AB$60,"&gt;0")=0,"",COUNTIFS($F$22:$F$60,$L68,AB$22:AB$60,"&gt;0")))</f>
        <v/>
      </c>
      <c r="AC68" s="301" t="str">
        <f aca="false">IF($L68="","",IF(COUNTIFS($F$22:$F$60,$L68,AC$22:AC$60,"&gt;0")=0,"",COUNTIFS($F$22:$F$60,$L68,AC$22:AC$60,"&gt;0")))</f>
        <v/>
      </c>
      <c r="AD68" s="301" t="str">
        <f aca="false">IF($L68="","",IF(COUNTIFS($F$22:$F$60,$L68,AD$22:AD$60,"&gt;0")=0,"",COUNTIFS($F$22:$F$60,$L68,AD$22:AD$60,"&gt;0")))</f>
        <v/>
      </c>
      <c r="AE68" s="301" t="str">
        <f aca="false">IF($L68="","",IF(COUNTIFS($F$22:$F$60,$L68,AE$22:AE$60,"&gt;0")=0,"",COUNTIFS($F$22:$F$60,$L68,AE$22:AE$60,"&gt;0")))</f>
        <v/>
      </c>
      <c r="AF68" s="302" t="str">
        <f aca="false">IF($L68="","",IF(COUNTIFS($F$22:$F$60,$L68,AF$22:AF$60,"&gt;0")=0,"",COUNTIFS($F$22:$F$60,$L68,AF$22:AF$60,"&gt;0")))</f>
        <v/>
      </c>
      <c r="AG68" s="301" t="str">
        <f aca="false">IF($L68="","",IF(COUNTIFS($F$22:$F$60,$L68,AG$22:AG$60,"&gt;0")=0,"",COUNTIFS($F$22:$F$60,$L68,AG$22:AG$60,"&gt;0")))</f>
        <v/>
      </c>
      <c r="AH68" s="301" t="str">
        <f aca="false">IF($L68="","",IF(COUNTIFS($F$22:$F$60,$L68,AH$22:AH$60,"&gt;0")=0,"",COUNTIFS($F$22:$F$60,$L68,AH$22:AH$60,"&gt;0")))</f>
        <v/>
      </c>
      <c r="AI68" s="301" t="str">
        <f aca="false">IF($L68="","",IF(COUNTIFS($F$22:$F$60,$L68,AI$22:AI$60,"&gt;0")=0,"",COUNTIFS($F$22:$F$60,$L68,AI$22:AI$60,"&gt;0")))</f>
        <v/>
      </c>
      <c r="AJ68" s="301" t="str">
        <f aca="false">IF($L68="","",IF(COUNTIFS($F$22:$F$60,$L68,AJ$22:AJ$60,"&gt;0")=0,"",COUNTIFS($F$22:$F$60,$L68,AJ$22:AJ$60,"&gt;0")))</f>
        <v/>
      </c>
      <c r="AK68" s="301" t="str">
        <f aca="false">IF($L68="","",IF(COUNTIFS($F$22:$F$60,$L68,AK$22:AK$60,"&gt;0")=0,"",COUNTIFS($F$22:$F$60,$L68,AK$22:AK$60,"&gt;0")))</f>
        <v/>
      </c>
      <c r="AL68" s="301" t="str">
        <f aca="false">IF($L68="","",IF(COUNTIFS($F$22:$F$60,$L68,AL$22:AL$60,"&gt;0")=0,"",COUNTIFS($F$22:$F$60,$L68,AL$22:AL$60,"&gt;0")))</f>
        <v/>
      </c>
      <c r="AM68" s="302" t="str">
        <f aca="false">IF($L68="","",IF(COUNTIFS($F$22:$F$60,$L68,AM$22:AM$60,"&gt;0")=0,"",COUNTIFS($F$22:$F$60,$L68,AM$22:AM$60,"&gt;0")))</f>
        <v/>
      </c>
      <c r="AN68" s="301" t="str">
        <f aca="false">IF($L68="","",IF(COUNTIFS($F$22:$F$60,$L68,AN$22:AN$60,"&gt;0")=0,"",COUNTIFS($F$22:$F$60,$L68,AN$22:AN$60,"&gt;0")))</f>
        <v/>
      </c>
      <c r="AO68" s="301" t="str">
        <f aca="false">IF($L68="","",IF(COUNTIFS($F$22:$F$60,$L68,AO$22:AO$60,"&gt;0")=0,"",COUNTIFS($F$22:$F$60,$L68,AO$22:AO$60,"&gt;0")))</f>
        <v/>
      </c>
      <c r="AP68" s="301" t="str">
        <f aca="false">IF($L68="","",IF(COUNTIFS($F$22:$F$60,$L68,AP$22:AP$60,"&gt;0")=0,"",COUNTIFS($F$22:$F$60,$L68,AP$22:AP$60,"&gt;0")))</f>
        <v/>
      </c>
      <c r="AQ68" s="301" t="str">
        <f aca="false">IF($L68="","",IF(COUNTIFS($F$22:$F$60,$L68,AQ$22:AQ$60,"&gt;0")=0,"",COUNTIFS($F$22:$F$60,$L68,AQ$22:AQ$60,"&gt;0")))</f>
        <v/>
      </c>
      <c r="AR68" s="301" t="str">
        <f aca="false">IF($L68="","",IF(COUNTIFS($F$22:$F$60,$L68,AR$22:AR$60,"&gt;0")=0,"",COUNTIFS($F$22:$F$60,$L68,AR$22:AR$60,"&gt;0")))</f>
        <v/>
      </c>
      <c r="AS68" s="301" t="str">
        <f aca="false">IF($L68="","",IF(COUNTIFS($F$22:$F$60,$L68,AS$22:AS$60,"&gt;0")=0,"",COUNTIFS($F$22:$F$60,$L68,AS$22:AS$60,"&gt;0")))</f>
        <v/>
      </c>
      <c r="AT68" s="302" t="str">
        <f aca="false">IF($L68="","",IF(COUNTIFS($F$22:$F$60,$L68,AT$22:AT$60,"&gt;0")=0,"",COUNTIFS($F$22:$F$60,$L68,AT$22:AT$60,"&gt;0")))</f>
        <v/>
      </c>
      <c r="AU68" s="301" t="str">
        <f aca="false">IF($L68="","",IF(COUNTIFS($F$22:$F$60,$L68,AU$22:AU$60,"&gt;0")=0,"",COUNTIFS($F$22:$F$60,$L68,AU$22:AU$60,"&gt;0")))</f>
        <v/>
      </c>
      <c r="AV68" s="301" t="str">
        <f aca="false">IF($L68="","",IF(COUNTIFS($F$22:$F$60,$L68,AV$22:AV$60,"&gt;0")=0,"",COUNTIFS($F$22:$F$60,$L68,AV$22:AV$60,"&gt;0")))</f>
        <v/>
      </c>
      <c r="AW68" s="302" t="str">
        <f aca="false">IF($L68="","",IF(COUNTIFS($F$22:$F$60,$L68,AW$22:AW$60,"&gt;0")=0,"",COUNTIFS($F$22:$F$60,$L68,AW$22:AW$60,"&gt;0")))</f>
        <v/>
      </c>
      <c r="AX68" s="289"/>
      <c r="AY68" s="289"/>
      <c r="AZ68" s="289"/>
      <c r="BA68" s="289"/>
      <c r="BB68" s="275"/>
      <c r="BC68" s="275"/>
      <c r="BD68" s="275"/>
      <c r="BE68" s="275"/>
      <c r="BF68" s="275"/>
    </row>
    <row r="69" customFormat="false" ht="18.75" hidden="false" customHeight="true" outlineLevel="0" collapsed="false">
      <c r="B69" s="293"/>
      <c r="C69" s="293"/>
      <c r="D69" s="293"/>
      <c r="E69" s="293"/>
      <c r="F69" s="293"/>
      <c r="G69" s="293"/>
      <c r="H69" s="293"/>
      <c r="I69" s="293"/>
      <c r="J69" s="293"/>
      <c r="K69" s="293"/>
      <c r="L69" s="299" t="s">
        <v>155</v>
      </c>
      <c r="M69" s="299"/>
      <c r="N69" s="299"/>
      <c r="O69" s="299"/>
      <c r="P69" s="299"/>
      <c r="Q69" s="299"/>
      <c r="R69" s="299"/>
      <c r="S69" s="300" t="str">
        <f aca="false">IF($L69="","",IF(COUNTIFS($F$22:$F$60,$L69,S$22:S$60,"&gt;0")=0,"",COUNTIFS($F$22:$F$60,$L69,S$22:S$60,"&gt;0")))</f>
        <v/>
      </c>
      <c r="T69" s="301" t="str">
        <f aca="false">IF($L69="","",IF(COUNTIFS($F$22:$F$60,$L69,T$22:T$60,"&gt;0")=0,"",COUNTIFS($F$22:$F$60,$L69,T$22:T$60,"&gt;0")))</f>
        <v/>
      </c>
      <c r="U69" s="301" t="str">
        <f aca="false">IF($L69="","",IF(COUNTIFS($F$22:$F$60,$L69,U$22:U$60,"&gt;0")=0,"",COUNTIFS($F$22:$F$60,$L69,U$22:U$60,"&gt;0")))</f>
        <v/>
      </c>
      <c r="V69" s="301" t="str">
        <f aca="false">IF($L69="","",IF(COUNTIFS($F$22:$F$60,$L69,V$22:V$60,"&gt;0")=0,"",COUNTIFS($F$22:$F$60,$L69,V$22:V$60,"&gt;0")))</f>
        <v/>
      </c>
      <c r="W69" s="301" t="str">
        <f aca="false">IF($L69="","",IF(COUNTIFS($F$22:$F$60,$L69,W$22:W$60,"&gt;0")=0,"",COUNTIFS($F$22:$F$60,$L69,W$22:W$60,"&gt;0")))</f>
        <v/>
      </c>
      <c r="X69" s="301" t="str">
        <f aca="false">IF($L69="","",IF(COUNTIFS($F$22:$F$60,$L69,X$22:X$60,"&gt;0")=0,"",COUNTIFS($F$22:$F$60,$L69,X$22:X$60,"&gt;0")))</f>
        <v/>
      </c>
      <c r="Y69" s="302" t="str">
        <f aca="false">IF($L69="","",IF(COUNTIFS($F$22:$F$60,$L69,Y$22:Y$60,"&gt;0")=0,"",COUNTIFS($F$22:$F$60,$L69,Y$22:Y$60,"&gt;0")))</f>
        <v/>
      </c>
      <c r="Z69" s="303" t="str">
        <f aca="false">IF($L69="","",IF(COUNTIFS($F$22:$F$60,$L69,Z$22:Z$60,"&gt;0")=0,"",COUNTIFS($F$22:$F$60,$L69,Z$22:Z$60,"&gt;0")))</f>
        <v/>
      </c>
      <c r="AA69" s="301" t="str">
        <f aca="false">IF($L69="","",IF(COUNTIFS($F$22:$F$60,$L69,AA$22:AA$60,"&gt;0")=0,"",COUNTIFS($F$22:$F$60,$L69,AA$22:AA$60,"&gt;0")))</f>
        <v/>
      </c>
      <c r="AB69" s="301" t="str">
        <f aca="false">IF($L69="","",IF(COUNTIFS($F$22:$F$60,$L69,AB$22:AB$60,"&gt;0")=0,"",COUNTIFS($F$22:$F$60,$L69,AB$22:AB$60,"&gt;0")))</f>
        <v/>
      </c>
      <c r="AC69" s="301" t="str">
        <f aca="false">IF($L69="","",IF(COUNTIFS($F$22:$F$60,$L69,AC$22:AC$60,"&gt;0")=0,"",COUNTIFS($F$22:$F$60,$L69,AC$22:AC$60,"&gt;0")))</f>
        <v/>
      </c>
      <c r="AD69" s="301" t="str">
        <f aca="false">IF($L69="","",IF(COUNTIFS($F$22:$F$60,$L69,AD$22:AD$60,"&gt;0")=0,"",COUNTIFS($F$22:$F$60,$L69,AD$22:AD$60,"&gt;0")))</f>
        <v/>
      </c>
      <c r="AE69" s="301" t="str">
        <f aca="false">IF($L69="","",IF(COUNTIFS($F$22:$F$60,$L69,AE$22:AE$60,"&gt;0")=0,"",COUNTIFS($F$22:$F$60,$L69,AE$22:AE$60,"&gt;0")))</f>
        <v/>
      </c>
      <c r="AF69" s="302" t="str">
        <f aca="false">IF($L69="","",IF(COUNTIFS($F$22:$F$60,$L69,AF$22:AF$60,"&gt;0")=0,"",COUNTIFS($F$22:$F$60,$L69,AF$22:AF$60,"&gt;0")))</f>
        <v/>
      </c>
      <c r="AG69" s="301" t="str">
        <f aca="false">IF($L69="","",IF(COUNTIFS($F$22:$F$60,$L69,AG$22:AG$60,"&gt;0")=0,"",COUNTIFS($F$22:$F$60,$L69,AG$22:AG$60,"&gt;0")))</f>
        <v/>
      </c>
      <c r="AH69" s="301" t="str">
        <f aca="false">IF($L69="","",IF(COUNTIFS($F$22:$F$60,$L69,AH$22:AH$60,"&gt;0")=0,"",COUNTIFS($F$22:$F$60,$L69,AH$22:AH$60,"&gt;0")))</f>
        <v/>
      </c>
      <c r="AI69" s="301" t="str">
        <f aca="false">IF($L69="","",IF(COUNTIFS($F$22:$F$60,$L69,AI$22:AI$60,"&gt;0")=0,"",COUNTIFS($F$22:$F$60,$L69,AI$22:AI$60,"&gt;0")))</f>
        <v/>
      </c>
      <c r="AJ69" s="301" t="str">
        <f aca="false">IF($L69="","",IF(COUNTIFS($F$22:$F$60,$L69,AJ$22:AJ$60,"&gt;0")=0,"",COUNTIFS($F$22:$F$60,$L69,AJ$22:AJ$60,"&gt;0")))</f>
        <v/>
      </c>
      <c r="AK69" s="301" t="str">
        <f aca="false">IF($L69="","",IF(COUNTIFS($F$22:$F$60,$L69,AK$22:AK$60,"&gt;0")=0,"",COUNTIFS($F$22:$F$60,$L69,AK$22:AK$60,"&gt;0")))</f>
        <v/>
      </c>
      <c r="AL69" s="301" t="str">
        <f aca="false">IF($L69="","",IF(COUNTIFS($F$22:$F$60,$L69,AL$22:AL$60,"&gt;0")=0,"",COUNTIFS($F$22:$F$60,$L69,AL$22:AL$60,"&gt;0")))</f>
        <v/>
      </c>
      <c r="AM69" s="302" t="str">
        <f aca="false">IF($L69="","",IF(COUNTIFS($F$22:$F$60,$L69,AM$22:AM$60,"&gt;0")=0,"",COUNTIFS($F$22:$F$60,$L69,AM$22:AM$60,"&gt;0")))</f>
        <v/>
      </c>
      <c r="AN69" s="301" t="str">
        <f aca="false">IF($L69="","",IF(COUNTIFS($F$22:$F$60,$L69,AN$22:AN$60,"&gt;0")=0,"",COUNTIFS($F$22:$F$60,$L69,AN$22:AN$60,"&gt;0")))</f>
        <v/>
      </c>
      <c r="AO69" s="301" t="str">
        <f aca="false">IF($L69="","",IF(COUNTIFS($F$22:$F$60,$L69,AO$22:AO$60,"&gt;0")=0,"",COUNTIFS($F$22:$F$60,$L69,AO$22:AO$60,"&gt;0")))</f>
        <v/>
      </c>
      <c r="AP69" s="301" t="str">
        <f aca="false">IF($L69="","",IF(COUNTIFS($F$22:$F$60,$L69,AP$22:AP$60,"&gt;0")=0,"",COUNTIFS($F$22:$F$60,$L69,AP$22:AP$60,"&gt;0")))</f>
        <v/>
      </c>
      <c r="AQ69" s="301" t="str">
        <f aca="false">IF($L69="","",IF(COUNTIFS($F$22:$F$60,$L69,AQ$22:AQ$60,"&gt;0")=0,"",COUNTIFS($F$22:$F$60,$L69,AQ$22:AQ$60,"&gt;0")))</f>
        <v/>
      </c>
      <c r="AR69" s="301" t="str">
        <f aca="false">IF($L69="","",IF(COUNTIFS($F$22:$F$60,$L69,AR$22:AR$60,"&gt;0")=0,"",COUNTIFS($F$22:$F$60,$L69,AR$22:AR$60,"&gt;0")))</f>
        <v/>
      </c>
      <c r="AS69" s="301" t="str">
        <f aca="false">IF($L69="","",IF(COUNTIFS($F$22:$F$60,$L69,AS$22:AS$60,"&gt;0")=0,"",COUNTIFS($F$22:$F$60,$L69,AS$22:AS$60,"&gt;0")))</f>
        <v/>
      </c>
      <c r="AT69" s="302" t="str">
        <f aca="false">IF($L69="","",IF(COUNTIFS($F$22:$F$60,$L69,AT$22:AT$60,"&gt;0")=0,"",COUNTIFS($F$22:$F$60,$L69,AT$22:AT$60,"&gt;0")))</f>
        <v/>
      </c>
      <c r="AU69" s="301" t="str">
        <f aca="false">IF($L69="","",IF(COUNTIFS($F$22:$F$60,$L69,AU$22:AU$60,"&gt;0")=0,"",COUNTIFS($F$22:$F$60,$L69,AU$22:AU$60,"&gt;0")))</f>
        <v/>
      </c>
      <c r="AV69" s="301" t="str">
        <f aca="false">IF($L69="","",IF(COUNTIFS($F$22:$F$60,$L69,AV$22:AV$60,"&gt;0")=0,"",COUNTIFS($F$22:$F$60,$L69,AV$22:AV$60,"&gt;0")))</f>
        <v/>
      </c>
      <c r="AW69" s="302" t="str">
        <f aca="false">IF($L69="","",IF(COUNTIFS($F$22:$F$60,$L69,AW$22:AW$60,"&gt;0")=0,"",COUNTIFS($F$22:$F$60,$L69,AW$22:AW$60,"&gt;0")))</f>
        <v/>
      </c>
      <c r="AX69" s="289"/>
      <c r="AY69" s="289"/>
      <c r="AZ69" s="289"/>
      <c r="BA69" s="289"/>
      <c r="BB69" s="275"/>
      <c r="BC69" s="275"/>
      <c r="BD69" s="275"/>
      <c r="BE69" s="275"/>
      <c r="BF69" s="275"/>
    </row>
    <row r="70" customFormat="false" ht="18.75" hidden="false" customHeight="true" outlineLevel="0" collapsed="false">
      <c r="B70" s="293"/>
      <c r="C70" s="293"/>
      <c r="D70" s="293"/>
      <c r="E70" s="293"/>
      <c r="F70" s="293"/>
      <c r="G70" s="293"/>
      <c r="H70" s="293"/>
      <c r="I70" s="293"/>
      <c r="J70" s="293"/>
      <c r="K70" s="293"/>
      <c r="L70" s="299" t="s">
        <v>159</v>
      </c>
      <c r="M70" s="299"/>
      <c r="N70" s="299"/>
      <c r="O70" s="299"/>
      <c r="P70" s="299"/>
      <c r="Q70" s="299"/>
      <c r="R70" s="299"/>
      <c r="S70" s="300" t="str">
        <f aca="false">IF($L70="","",IF(COUNTIFS($F$22:$F$60,$L70,S$22:S$60,"&gt;0")=0,"",COUNTIFS($F$22:$F$60,$L70,S$22:S$60,"&gt;0")))</f>
        <v/>
      </c>
      <c r="T70" s="301" t="str">
        <f aca="false">IF($L70="","",IF(COUNTIFS($F$22:$F$60,$L70,T$22:T$60,"&gt;0")=0,"",COUNTIFS($F$22:$F$60,$L70,T$22:T$60,"&gt;0")))</f>
        <v/>
      </c>
      <c r="U70" s="301" t="str">
        <f aca="false">IF($L70="","",IF(COUNTIFS($F$22:$F$60,$L70,U$22:U$60,"&gt;0")=0,"",COUNTIFS($F$22:$F$60,$L70,U$22:U$60,"&gt;0")))</f>
        <v/>
      </c>
      <c r="V70" s="301" t="str">
        <f aca="false">IF($L70="","",IF(COUNTIFS($F$22:$F$60,$L70,V$22:V$60,"&gt;0")=0,"",COUNTIFS($F$22:$F$60,$L70,V$22:V$60,"&gt;0")))</f>
        <v/>
      </c>
      <c r="W70" s="301" t="str">
        <f aca="false">IF($L70="","",IF(COUNTIFS($F$22:$F$60,$L70,W$22:W$60,"&gt;0")=0,"",COUNTIFS($F$22:$F$60,$L70,W$22:W$60,"&gt;0")))</f>
        <v/>
      </c>
      <c r="X70" s="301" t="str">
        <f aca="false">IF($L70="","",IF(COUNTIFS($F$22:$F$60,$L70,X$22:X$60,"&gt;0")=0,"",COUNTIFS($F$22:$F$60,$L70,X$22:X$60,"&gt;0")))</f>
        <v/>
      </c>
      <c r="Y70" s="302" t="str">
        <f aca="false">IF($L70="","",IF(COUNTIFS($F$22:$F$60,$L70,Y$22:Y$60,"&gt;0")=0,"",COUNTIFS($F$22:$F$60,$L70,Y$22:Y$60,"&gt;0")))</f>
        <v/>
      </c>
      <c r="Z70" s="303" t="str">
        <f aca="false">IF($L70="","",IF(COUNTIFS($F$22:$F$60,$L70,Z$22:Z$60,"&gt;0")=0,"",COUNTIFS($F$22:$F$60,$L70,Z$22:Z$60,"&gt;0")))</f>
        <v/>
      </c>
      <c r="AA70" s="301" t="str">
        <f aca="false">IF($L70="","",IF(COUNTIFS($F$22:$F$60,$L70,AA$22:AA$60,"&gt;0")=0,"",COUNTIFS($F$22:$F$60,$L70,AA$22:AA$60,"&gt;0")))</f>
        <v/>
      </c>
      <c r="AB70" s="301" t="str">
        <f aca="false">IF($L70="","",IF(COUNTIFS($F$22:$F$60,$L70,AB$22:AB$60,"&gt;0")=0,"",COUNTIFS($F$22:$F$60,$L70,AB$22:AB$60,"&gt;0")))</f>
        <v/>
      </c>
      <c r="AC70" s="301" t="str">
        <f aca="false">IF($L70="","",IF(COUNTIFS($F$22:$F$60,$L70,AC$22:AC$60,"&gt;0")=0,"",COUNTIFS($F$22:$F$60,$L70,AC$22:AC$60,"&gt;0")))</f>
        <v/>
      </c>
      <c r="AD70" s="301" t="str">
        <f aca="false">IF($L70="","",IF(COUNTIFS($F$22:$F$60,$L70,AD$22:AD$60,"&gt;0")=0,"",COUNTIFS($F$22:$F$60,$L70,AD$22:AD$60,"&gt;0")))</f>
        <v/>
      </c>
      <c r="AE70" s="301" t="str">
        <f aca="false">IF($L70="","",IF(COUNTIFS($F$22:$F$60,$L70,AE$22:AE$60,"&gt;0")=0,"",COUNTIFS($F$22:$F$60,$L70,AE$22:AE$60,"&gt;0")))</f>
        <v/>
      </c>
      <c r="AF70" s="302" t="str">
        <f aca="false">IF($L70="","",IF(COUNTIFS($F$22:$F$60,$L70,AF$22:AF$60,"&gt;0")=0,"",COUNTIFS($F$22:$F$60,$L70,AF$22:AF$60,"&gt;0")))</f>
        <v/>
      </c>
      <c r="AG70" s="301" t="str">
        <f aca="false">IF($L70="","",IF(COUNTIFS($F$22:$F$60,$L70,AG$22:AG$60,"&gt;0")=0,"",COUNTIFS($F$22:$F$60,$L70,AG$22:AG$60,"&gt;0")))</f>
        <v/>
      </c>
      <c r="AH70" s="301" t="str">
        <f aca="false">IF($L70="","",IF(COUNTIFS($F$22:$F$60,$L70,AH$22:AH$60,"&gt;0")=0,"",COUNTIFS($F$22:$F$60,$L70,AH$22:AH$60,"&gt;0")))</f>
        <v/>
      </c>
      <c r="AI70" s="301" t="str">
        <f aca="false">IF($L70="","",IF(COUNTIFS($F$22:$F$60,$L70,AI$22:AI$60,"&gt;0")=0,"",COUNTIFS($F$22:$F$60,$L70,AI$22:AI$60,"&gt;0")))</f>
        <v/>
      </c>
      <c r="AJ70" s="301" t="str">
        <f aca="false">IF($L70="","",IF(COUNTIFS($F$22:$F$60,$L70,AJ$22:AJ$60,"&gt;0")=0,"",COUNTIFS($F$22:$F$60,$L70,AJ$22:AJ$60,"&gt;0")))</f>
        <v/>
      </c>
      <c r="AK70" s="301" t="str">
        <f aca="false">IF($L70="","",IF(COUNTIFS($F$22:$F$60,$L70,AK$22:AK$60,"&gt;0")=0,"",COUNTIFS($F$22:$F$60,$L70,AK$22:AK$60,"&gt;0")))</f>
        <v/>
      </c>
      <c r="AL70" s="301" t="str">
        <f aca="false">IF($L70="","",IF(COUNTIFS($F$22:$F$60,$L70,AL$22:AL$60,"&gt;0")=0,"",COUNTIFS($F$22:$F$60,$L70,AL$22:AL$60,"&gt;0")))</f>
        <v/>
      </c>
      <c r="AM70" s="302" t="str">
        <f aca="false">IF($L70="","",IF(COUNTIFS($F$22:$F$60,$L70,AM$22:AM$60,"&gt;0")=0,"",COUNTIFS($F$22:$F$60,$L70,AM$22:AM$60,"&gt;0")))</f>
        <v/>
      </c>
      <c r="AN70" s="301" t="str">
        <f aca="false">IF($L70="","",IF(COUNTIFS($F$22:$F$60,$L70,AN$22:AN$60,"&gt;0")=0,"",COUNTIFS($F$22:$F$60,$L70,AN$22:AN$60,"&gt;0")))</f>
        <v/>
      </c>
      <c r="AO70" s="301" t="str">
        <f aca="false">IF($L70="","",IF(COUNTIFS($F$22:$F$60,$L70,AO$22:AO$60,"&gt;0")=0,"",COUNTIFS($F$22:$F$60,$L70,AO$22:AO$60,"&gt;0")))</f>
        <v/>
      </c>
      <c r="AP70" s="301" t="str">
        <f aca="false">IF($L70="","",IF(COUNTIFS($F$22:$F$60,$L70,AP$22:AP$60,"&gt;0")=0,"",COUNTIFS($F$22:$F$60,$L70,AP$22:AP$60,"&gt;0")))</f>
        <v/>
      </c>
      <c r="AQ70" s="301" t="str">
        <f aca="false">IF($L70="","",IF(COUNTIFS($F$22:$F$60,$L70,AQ$22:AQ$60,"&gt;0")=0,"",COUNTIFS($F$22:$F$60,$L70,AQ$22:AQ$60,"&gt;0")))</f>
        <v/>
      </c>
      <c r="AR70" s="301" t="str">
        <f aca="false">IF($L70="","",IF(COUNTIFS($F$22:$F$60,$L70,AR$22:AR$60,"&gt;0")=0,"",COUNTIFS($F$22:$F$60,$L70,AR$22:AR$60,"&gt;0")))</f>
        <v/>
      </c>
      <c r="AS70" s="301" t="str">
        <f aca="false">IF($L70="","",IF(COUNTIFS($F$22:$F$60,$L70,AS$22:AS$60,"&gt;0")=0,"",COUNTIFS($F$22:$F$60,$L70,AS$22:AS$60,"&gt;0")))</f>
        <v/>
      </c>
      <c r="AT70" s="302" t="str">
        <f aca="false">IF($L70="","",IF(COUNTIFS($F$22:$F$60,$L70,AT$22:AT$60,"&gt;0")=0,"",COUNTIFS($F$22:$F$60,$L70,AT$22:AT$60,"&gt;0")))</f>
        <v/>
      </c>
      <c r="AU70" s="301" t="str">
        <f aca="false">IF($L70="","",IF(COUNTIFS($F$22:$F$60,$L70,AU$22:AU$60,"&gt;0")=0,"",COUNTIFS($F$22:$F$60,$L70,AU$22:AU$60,"&gt;0")))</f>
        <v/>
      </c>
      <c r="AV70" s="301" t="str">
        <f aca="false">IF($L70="","",IF(COUNTIFS($F$22:$F$60,$L70,AV$22:AV$60,"&gt;0")=0,"",COUNTIFS($F$22:$F$60,$L70,AV$22:AV$60,"&gt;0")))</f>
        <v/>
      </c>
      <c r="AW70" s="302" t="str">
        <f aca="false">IF($L70="","",IF(COUNTIFS($F$22:$F$60,$L70,AW$22:AW$60,"&gt;0")=0,"",COUNTIFS($F$22:$F$60,$L70,AW$22:AW$60,"&gt;0")))</f>
        <v/>
      </c>
      <c r="AX70" s="289"/>
      <c r="AY70" s="289"/>
      <c r="AZ70" s="289"/>
      <c r="BA70" s="289"/>
      <c r="BB70" s="275"/>
      <c r="BC70" s="275"/>
      <c r="BD70" s="275"/>
      <c r="BE70" s="275"/>
      <c r="BF70" s="275"/>
    </row>
    <row r="71" customFormat="false" ht="18.75" hidden="false" customHeight="true" outlineLevel="0" collapsed="false">
      <c r="B71" s="293"/>
      <c r="C71" s="293"/>
      <c r="D71" s="293"/>
      <c r="E71" s="293"/>
      <c r="F71" s="293"/>
      <c r="G71" s="293"/>
      <c r="H71" s="293"/>
      <c r="I71" s="293"/>
      <c r="J71" s="293"/>
      <c r="K71" s="293"/>
      <c r="L71" s="304"/>
      <c r="M71" s="304"/>
      <c r="N71" s="304"/>
      <c r="O71" s="304"/>
      <c r="P71" s="304"/>
      <c r="Q71" s="304"/>
      <c r="R71" s="304"/>
      <c r="S71" s="305" t="str">
        <f aca="false">IF($L71="","",IF(COUNTIFS($F$22:$F$60,$L71,S$22:S$60,"&gt;0")=0,"",COUNTIFS($F$22:$F$60,$L71,S$22:S$60,"&gt;0")))</f>
        <v/>
      </c>
      <c r="T71" s="306" t="str">
        <f aca="false">IF($L71="","",IF(COUNTIFS($F$22:$F$60,$L71,T$22:T$60,"&gt;0")=0,"",COUNTIFS($F$22:$F$60,$L71,T$22:T$60,"&gt;0")))</f>
        <v/>
      </c>
      <c r="U71" s="306" t="str">
        <f aca="false">IF($L71="","",IF(COUNTIFS($F$22:$F$60,$L71,U$22:U$60,"&gt;0")=0,"",COUNTIFS($F$22:$F$60,$L71,U$22:U$60,"&gt;0")))</f>
        <v/>
      </c>
      <c r="V71" s="306" t="str">
        <f aca="false">IF($L71="","",IF(COUNTIFS($F$22:$F$60,$L71,V$22:V$60,"&gt;0")=0,"",COUNTIFS($F$22:$F$60,$L71,V$22:V$60,"&gt;0")))</f>
        <v/>
      </c>
      <c r="W71" s="306" t="str">
        <f aca="false">IF($L71="","",IF(COUNTIFS($F$22:$F$60,$L71,W$22:W$60,"&gt;0")=0,"",COUNTIFS($F$22:$F$60,$L71,W$22:W$60,"&gt;0")))</f>
        <v/>
      </c>
      <c r="X71" s="306" t="str">
        <f aca="false">IF($L71="","",IF(COUNTIFS($F$22:$F$60,$L71,X$22:X$60,"&gt;0")=0,"",COUNTIFS($F$22:$F$60,$L71,X$22:X$60,"&gt;0")))</f>
        <v/>
      </c>
      <c r="Y71" s="307" t="str">
        <f aca="false">IF($L71="","",IF(COUNTIFS($F$22:$F$60,$L71,Y$22:Y$60,"&gt;0")=0,"",COUNTIFS($F$22:$F$60,$L71,Y$22:Y$60,"&gt;0")))</f>
        <v/>
      </c>
      <c r="Z71" s="308" t="str">
        <f aca="false">IF($L71="","",IF(COUNTIFS($F$22:$F$60,$L71,Z$22:Z$60,"&gt;0")=0,"",COUNTIFS($F$22:$F$60,$L71,Z$22:Z$60,"&gt;0")))</f>
        <v/>
      </c>
      <c r="AA71" s="306" t="str">
        <f aca="false">IF($L71="","",IF(COUNTIFS($F$22:$F$60,$L71,AA$22:AA$60,"&gt;0")=0,"",COUNTIFS($F$22:$F$60,$L71,AA$22:AA$60,"&gt;0")))</f>
        <v/>
      </c>
      <c r="AB71" s="306" t="str">
        <f aca="false">IF($L71="","",IF(COUNTIFS($F$22:$F$60,$L71,AB$22:AB$60,"&gt;0")=0,"",COUNTIFS($F$22:$F$60,$L71,AB$22:AB$60,"&gt;0")))</f>
        <v/>
      </c>
      <c r="AC71" s="306" t="str">
        <f aca="false">IF($L71="","",IF(COUNTIFS($F$22:$F$60,$L71,AC$22:AC$60,"&gt;0")=0,"",COUNTIFS($F$22:$F$60,$L71,AC$22:AC$60,"&gt;0")))</f>
        <v/>
      </c>
      <c r="AD71" s="306" t="str">
        <f aca="false">IF($L71="","",IF(COUNTIFS($F$22:$F$60,$L71,AD$22:AD$60,"&gt;0")=0,"",COUNTIFS($F$22:$F$60,$L71,AD$22:AD$60,"&gt;0")))</f>
        <v/>
      </c>
      <c r="AE71" s="306" t="str">
        <f aca="false">IF($L71="","",IF(COUNTIFS($F$22:$F$60,$L71,AE$22:AE$60,"&gt;0")=0,"",COUNTIFS($F$22:$F$60,$L71,AE$22:AE$60,"&gt;0")))</f>
        <v/>
      </c>
      <c r="AF71" s="307" t="str">
        <f aca="false">IF($L71="","",IF(COUNTIFS($F$22:$F$60,$L71,AF$22:AF$60,"&gt;0")=0,"",COUNTIFS($F$22:$F$60,$L71,AF$22:AF$60,"&gt;0")))</f>
        <v/>
      </c>
      <c r="AG71" s="306" t="str">
        <f aca="false">IF($L71="","",IF(COUNTIFS($F$22:$F$60,$L71,AG$22:AG$60,"&gt;0")=0,"",COUNTIFS($F$22:$F$60,$L71,AG$22:AG$60,"&gt;0")))</f>
        <v/>
      </c>
      <c r="AH71" s="306" t="str">
        <f aca="false">IF($L71="","",IF(COUNTIFS($F$22:$F$60,$L71,AH$22:AH$60,"&gt;0")=0,"",COUNTIFS($F$22:$F$60,$L71,AH$22:AH$60,"&gt;0")))</f>
        <v/>
      </c>
      <c r="AI71" s="306" t="str">
        <f aca="false">IF($L71="","",IF(COUNTIFS($F$22:$F$60,$L71,AI$22:AI$60,"&gt;0")=0,"",COUNTIFS($F$22:$F$60,$L71,AI$22:AI$60,"&gt;0")))</f>
        <v/>
      </c>
      <c r="AJ71" s="306" t="str">
        <f aca="false">IF($L71="","",IF(COUNTIFS($F$22:$F$60,$L71,AJ$22:AJ$60,"&gt;0")=0,"",COUNTIFS($F$22:$F$60,$L71,AJ$22:AJ$60,"&gt;0")))</f>
        <v/>
      </c>
      <c r="AK71" s="306" t="str">
        <f aca="false">IF($L71="","",IF(COUNTIFS($F$22:$F$60,$L71,AK$22:AK$60,"&gt;0")=0,"",COUNTIFS($F$22:$F$60,$L71,AK$22:AK$60,"&gt;0")))</f>
        <v/>
      </c>
      <c r="AL71" s="306" t="str">
        <f aca="false">IF($L71="","",IF(COUNTIFS($F$22:$F$60,$L71,AL$22:AL$60,"&gt;0")=0,"",COUNTIFS($F$22:$F$60,$L71,AL$22:AL$60,"&gt;0")))</f>
        <v/>
      </c>
      <c r="AM71" s="307" t="str">
        <f aca="false">IF($L71="","",IF(COUNTIFS($F$22:$F$60,$L71,AM$22:AM$60,"&gt;0")=0,"",COUNTIFS($F$22:$F$60,$L71,AM$22:AM$60,"&gt;0")))</f>
        <v/>
      </c>
      <c r="AN71" s="306" t="str">
        <f aca="false">IF($L71="","",IF(COUNTIFS($F$22:$F$60,$L71,AN$22:AN$60,"&gt;0")=0,"",COUNTIFS($F$22:$F$60,$L71,AN$22:AN$60,"&gt;0")))</f>
        <v/>
      </c>
      <c r="AO71" s="306" t="str">
        <f aca="false">IF($L71="","",IF(COUNTIFS($F$22:$F$60,$L71,AO$22:AO$60,"&gt;0")=0,"",COUNTIFS($F$22:$F$60,$L71,AO$22:AO$60,"&gt;0")))</f>
        <v/>
      </c>
      <c r="AP71" s="306" t="str">
        <f aca="false">IF($L71="","",IF(COUNTIFS($F$22:$F$60,$L71,AP$22:AP$60,"&gt;0")=0,"",COUNTIFS($F$22:$F$60,$L71,AP$22:AP$60,"&gt;0")))</f>
        <v/>
      </c>
      <c r="AQ71" s="306" t="str">
        <f aca="false">IF($L71="","",IF(COUNTIFS($F$22:$F$60,$L71,AQ$22:AQ$60,"&gt;0")=0,"",COUNTIFS($F$22:$F$60,$L71,AQ$22:AQ$60,"&gt;0")))</f>
        <v/>
      </c>
      <c r="AR71" s="306" t="str">
        <f aca="false">IF($L71="","",IF(COUNTIFS($F$22:$F$60,$L71,AR$22:AR$60,"&gt;0")=0,"",COUNTIFS($F$22:$F$60,$L71,AR$22:AR$60,"&gt;0")))</f>
        <v/>
      </c>
      <c r="AS71" s="306" t="str">
        <f aca="false">IF($L71="","",IF(COUNTIFS($F$22:$F$60,$L71,AS$22:AS$60,"&gt;0")=0,"",COUNTIFS($F$22:$F$60,$L71,AS$22:AS$60,"&gt;0")))</f>
        <v/>
      </c>
      <c r="AT71" s="307" t="str">
        <f aca="false">IF($L71="","",IF(COUNTIFS($F$22:$F$60,$L71,AT$22:AT$60,"&gt;0")=0,"",COUNTIFS($F$22:$F$60,$L71,AT$22:AT$60,"&gt;0")))</f>
        <v/>
      </c>
      <c r="AU71" s="306" t="str">
        <f aca="false">IF($L71="","",IF(COUNTIFS($F$22:$F$60,$L71,AU$22:AU$60,"&gt;0")=0,"",COUNTIFS($F$22:$F$60,$L71,AU$22:AU$60,"&gt;0")))</f>
        <v/>
      </c>
      <c r="AV71" s="306" t="str">
        <f aca="false">IF($L71="","",IF(COUNTIFS($F$22:$F$60,$L71,AV$22:AV$60,"&gt;0")=0,"",COUNTIFS($F$22:$F$60,$L71,AV$22:AV$60,"&gt;0")))</f>
        <v/>
      </c>
      <c r="AW71" s="307" t="str">
        <f aca="false">IF($L71="","",IF(COUNTIFS($F$22:$F$60,$L71,AW$22:AW$60,"&gt;0")=0,"",COUNTIFS($F$22:$F$60,$L71,AW$22:AW$60,"&gt;0")))</f>
        <v/>
      </c>
      <c r="AX71" s="289"/>
      <c r="AY71" s="289"/>
      <c r="AZ71" s="289"/>
      <c r="BA71" s="289"/>
      <c r="BB71" s="275"/>
      <c r="BC71" s="275"/>
      <c r="BD71" s="275"/>
      <c r="BE71" s="275"/>
      <c r="BF71" s="275"/>
    </row>
    <row r="72" customFormat="false" ht="13.5" hidden="false" customHeight="true" outlineLevel="0" collapsed="false">
      <c r="C72" s="309"/>
      <c r="D72" s="309"/>
      <c r="E72" s="309"/>
      <c r="F72" s="309"/>
      <c r="G72" s="310"/>
      <c r="H72" s="311"/>
      <c r="AF72" s="42"/>
    </row>
    <row r="73" customFormat="false" ht="11.25" hidden="false" customHeight="true" outlineLevel="0" collapsed="false">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2"/>
      <c r="AR73" s="312"/>
      <c r="AS73" s="312"/>
      <c r="AT73" s="312"/>
      <c r="AU73" s="312"/>
      <c r="AV73" s="312"/>
      <c r="AW73" s="312"/>
      <c r="AX73" s="312"/>
      <c r="AY73" s="312"/>
      <c r="AZ73" s="312"/>
      <c r="BA73" s="312"/>
    </row>
    <row r="74" customFormat="false" ht="20.25" hidden="false" customHeight="true" outlineLevel="0" collapsed="false">
      <c r="BN74" s="206"/>
      <c r="BO74" s="30"/>
      <c r="BP74" s="206"/>
      <c r="BQ74" s="206"/>
      <c r="BR74" s="206"/>
      <c r="BS74" s="277"/>
      <c r="BT74" s="313"/>
      <c r="BU74" s="313"/>
    </row>
    <row r="75" customFormat="false" ht="20.25" hidden="false" customHeight="true" outlineLevel="0" collapsed="false">
      <c r="C75" s="149"/>
      <c r="D75" s="149"/>
      <c r="E75" s="149"/>
      <c r="F75" s="149"/>
      <c r="G75" s="149"/>
      <c r="H75" s="42"/>
      <c r="I75" s="42"/>
    </row>
    <row r="76" customFormat="false" ht="20.25" hidden="false" customHeight="true" outlineLevel="0" collapsed="false">
      <c r="C76" s="149"/>
      <c r="D76" s="149"/>
      <c r="E76" s="149"/>
      <c r="F76" s="149"/>
      <c r="G76" s="149"/>
      <c r="H76" s="42"/>
      <c r="I76" s="42"/>
    </row>
    <row r="77" customFormat="false" ht="20.25" hidden="false" customHeight="true" outlineLevel="0" collapsed="false">
      <c r="C77" s="42"/>
      <c r="D77" s="42"/>
      <c r="E77" s="42"/>
      <c r="F77" s="42"/>
      <c r="G77" s="42"/>
    </row>
    <row r="78" customFormat="false" ht="20.25" hidden="false" customHeight="true" outlineLevel="0" collapsed="false">
      <c r="C78" s="42"/>
      <c r="D78" s="42"/>
      <c r="E78" s="42"/>
      <c r="F78" s="42"/>
      <c r="G78" s="42"/>
    </row>
    <row r="79" customFormat="false" ht="20.25" hidden="false" customHeight="true" outlineLevel="0" collapsed="false">
      <c r="C79" s="42"/>
      <c r="D79" s="42"/>
      <c r="E79" s="42"/>
      <c r="F79" s="42"/>
      <c r="G79" s="42"/>
    </row>
    <row r="80" customFormat="false" ht="20.25" hidden="false" customHeight="true" outlineLevel="0" collapsed="false">
      <c r="C80" s="42"/>
      <c r="D80" s="42"/>
      <c r="E80" s="42"/>
      <c r="F80" s="42"/>
      <c r="G80" s="42"/>
    </row>
  </sheetData>
  <mergeCells count="246">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G62:K64"/>
    <mergeCell ref="M62:R62"/>
    <mergeCell ref="AX62:AY62"/>
    <mergeCell ref="AZ62:BA62"/>
    <mergeCell ref="BB62:BF71"/>
    <mergeCell ref="M63:R63"/>
    <mergeCell ref="AX63:AY63"/>
    <mergeCell ref="AZ63:BA63"/>
    <mergeCell ref="M64:R64"/>
    <mergeCell ref="AX64:AY64"/>
    <mergeCell ref="AZ64:BA64"/>
    <mergeCell ref="G65:R65"/>
    <mergeCell ref="AX65:BA71"/>
    <mergeCell ref="G66:R66"/>
    <mergeCell ref="B67:K71"/>
    <mergeCell ref="L67:R67"/>
    <mergeCell ref="L68:R68"/>
    <mergeCell ref="L69:R69"/>
    <mergeCell ref="L70:R70"/>
    <mergeCell ref="L71:R71"/>
  </mergeCells>
  <conditionalFormatting sqref="S24 S65:BA71">
    <cfRule type="expression" priority="2" aboveAverage="0" equalAverage="0" bottom="0" percent="0" rank="0" text="" dxfId="52">
      <formula>INDIRECT(ADDRESS(ROW(),COLUMN()))=TRUNC(INDIRECT(ADDRESS(ROW(),COLUMN())))</formula>
    </cfRule>
  </conditionalFormatting>
  <conditionalFormatting sqref="S23">
    <cfRule type="expression" priority="3" aboveAverage="0" equalAverage="0" bottom="0" percent="0" rank="0" text="" dxfId="53">
      <formula>INDIRECT(ADDRESS(ROW(),COLUMN()))=TRUNC(INDIRECT(ADDRESS(ROW(),COLUMN())))</formula>
    </cfRule>
  </conditionalFormatting>
  <conditionalFormatting sqref="T24:Y24">
    <cfRule type="expression" priority="4" aboveAverage="0" equalAverage="0" bottom="0" percent="0" rank="0" text="" dxfId="54">
      <formula>INDIRECT(ADDRESS(ROW(),COLUMN()))=TRUNC(INDIRECT(ADDRESS(ROW(),COLUMN())))</formula>
    </cfRule>
  </conditionalFormatting>
  <conditionalFormatting sqref="T23:Y23">
    <cfRule type="expression" priority="5" aboveAverage="0" equalAverage="0" bottom="0" percent="0" rank="0" text="" dxfId="55">
      <formula>INDIRECT(ADDRESS(ROW(),COLUMN()))=TRUNC(INDIRECT(ADDRESS(ROW(),COLUMN())))</formula>
    </cfRule>
  </conditionalFormatting>
  <conditionalFormatting sqref="AX23:BA24">
    <cfRule type="expression" priority="6" aboveAverage="0" equalAverage="0" bottom="0" percent="0" rank="0" text="" dxfId="56">
      <formula>INDIRECT(ADDRESS(ROW(),COLUMN()))=TRUNC(INDIRECT(ADDRESS(ROW(),COLUMN())))</formula>
    </cfRule>
  </conditionalFormatting>
  <conditionalFormatting sqref="BC14:BD14">
    <cfRule type="expression" priority="7" aboveAverage="0" equalAverage="0" bottom="0" percent="0" rank="0" text="" dxfId="57">
      <formula>INDIRECT(ADDRESS(ROW(),COLUMN()))=TRUNC(INDIRECT(ADDRESS(ROW(),COLUMN())))</formula>
    </cfRule>
  </conditionalFormatting>
  <conditionalFormatting sqref="Z24">
    <cfRule type="expression" priority="8" aboveAverage="0" equalAverage="0" bottom="0" percent="0" rank="0" text="" dxfId="58">
      <formula>INDIRECT(ADDRESS(ROW(),COLUMN()))=TRUNC(INDIRECT(ADDRESS(ROW(),COLUMN())))</formula>
    </cfRule>
  </conditionalFormatting>
  <conditionalFormatting sqref="Z23">
    <cfRule type="expression" priority="9" aboveAverage="0" equalAverage="0" bottom="0" percent="0" rank="0" text="" dxfId="59">
      <formula>INDIRECT(ADDRESS(ROW(),COLUMN()))=TRUNC(INDIRECT(ADDRESS(ROW(),COLUMN())))</formula>
    </cfRule>
  </conditionalFormatting>
  <conditionalFormatting sqref="AA24:AF24">
    <cfRule type="expression" priority="10" aboveAverage="0" equalAverage="0" bottom="0" percent="0" rank="0" text="" dxfId="60">
      <formula>INDIRECT(ADDRESS(ROW(),COLUMN()))=TRUNC(INDIRECT(ADDRESS(ROW(),COLUMN())))</formula>
    </cfRule>
  </conditionalFormatting>
  <conditionalFormatting sqref="AA23:AF23">
    <cfRule type="expression" priority="11" aboveAverage="0" equalAverage="0" bottom="0" percent="0" rank="0" text="" dxfId="61">
      <formula>INDIRECT(ADDRESS(ROW(),COLUMN()))=TRUNC(INDIRECT(ADDRESS(ROW(),COLUMN())))</formula>
    </cfRule>
  </conditionalFormatting>
  <conditionalFormatting sqref="AG24">
    <cfRule type="expression" priority="12" aboveAverage="0" equalAverage="0" bottom="0" percent="0" rank="0" text="" dxfId="62">
      <formula>INDIRECT(ADDRESS(ROW(),COLUMN()))=TRUNC(INDIRECT(ADDRESS(ROW(),COLUMN())))</formula>
    </cfRule>
  </conditionalFormatting>
  <conditionalFormatting sqref="AG23">
    <cfRule type="expression" priority="13" aboveAverage="0" equalAverage="0" bottom="0" percent="0" rank="0" text="" dxfId="63">
      <formula>INDIRECT(ADDRESS(ROW(),COLUMN()))=TRUNC(INDIRECT(ADDRESS(ROW(),COLUMN())))</formula>
    </cfRule>
  </conditionalFormatting>
  <conditionalFormatting sqref="AH24:AM24">
    <cfRule type="expression" priority="14" aboveAverage="0" equalAverage="0" bottom="0" percent="0" rank="0" text="" dxfId="64">
      <formula>INDIRECT(ADDRESS(ROW(),COLUMN()))=TRUNC(INDIRECT(ADDRESS(ROW(),COLUMN())))</formula>
    </cfRule>
  </conditionalFormatting>
  <conditionalFormatting sqref="AH23:AM23">
    <cfRule type="expression" priority="15" aboveAverage="0" equalAverage="0" bottom="0" percent="0" rank="0" text="" dxfId="65">
      <formula>INDIRECT(ADDRESS(ROW(),COLUMN()))=TRUNC(INDIRECT(ADDRESS(ROW(),COLUMN())))</formula>
    </cfRule>
  </conditionalFormatting>
  <conditionalFormatting sqref="AN24">
    <cfRule type="expression" priority="16" aboveAverage="0" equalAverage="0" bottom="0" percent="0" rank="0" text="" dxfId="66">
      <formula>INDIRECT(ADDRESS(ROW(),COLUMN()))=TRUNC(INDIRECT(ADDRESS(ROW(),COLUMN())))</formula>
    </cfRule>
  </conditionalFormatting>
  <conditionalFormatting sqref="AN23">
    <cfRule type="expression" priority="17" aboveAverage="0" equalAverage="0" bottom="0" percent="0" rank="0" text="" dxfId="67">
      <formula>INDIRECT(ADDRESS(ROW(),COLUMN()))=TRUNC(INDIRECT(ADDRESS(ROW(),COLUMN())))</formula>
    </cfRule>
  </conditionalFormatting>
  <conditionalFormatting sqref="AO24:AT24">
    <cfRule type="expression" priority="18" aboveAverage="0" equalAverage="0" bottom="0" percent="0" rank="0" text="" dxfId="68">
      <formula>INDIRECT(ADDRESS(ROW(),COLUMN()))=TRUNC(INDIRECT(ADDRESS(ROW(),COLUMN())))</formula>
    </cfRule>
  </conditionalFormatting>
  <conditionalFormatting sqref="AO23:AT23">
    <cfRule type="expression" priority="19" aboveAverage="0" equalAverage="0" bottom="0" percent="0" rank="0" text="" dxfId="69">
      <formula>INDIRECT(ADDRESS(ROW(),COLUMN()))=TRUNC(INDIRECT(ADDRESS(ROW(),COLUMN())))</formula>
    </cfRule>
  </conditionalFormatting>
  <conditionalFormatting sqref="AU24">
    <cfRule type="expression" priority="20" aboveAverage="0" equalAverage="0" bottom="0" percent="0" rank="0" text="" dxfId="70">
      <formula>INDIRECT(ADDRESS(ROW(),COLUMN()))=TRUNC(INDIRECT(ADDRESS(ROW(),COLUMN())))</formula>
    </cfRule>
  </conditionalFormatting>
  <conditionalFormatting sqref="AU23">
    <cfRule type="expression" priority="21" aboveAverage="0" equalAverage="0" bottom="0" percent="0" rank="0" text="" dxfId="71">
      <formula>INDIRECT(ADDRESS(ROW(),COLUMN()))=TRUNC(INDIRECT(ADDRESS(ROW(),COLUMN())))</formula>
    </cfRule>
  </conditionalFormatting>
  <conditionalFormatting sqref="AV24:AW24">
    <cfRule type="expression" priority="22" aboveAverage="0" equalAverage="0" bottom="0" percent="0" rank="0" text="" dxfId="72">
      <formula>INDIRECT(ADDRESS(ROW(),COLUMN()))=TRUNC(INDIRECT(ADDRESS(ROW(),COLUMN())))</formula>
    </cfRule>
  </conditionalFormatting>
  <conditionalFormatting sqref="AV23:AW23">
    <cfRule type="expression" priority="23" aboveAverage="0" equalAverage="0" bottom="0" percent="0" rank="0" text="" dxfId="73">
      <formula>INDIRECT(ADDRESS(ROW(),COLUMN()))=TRUNC(INDIRECT(ADDRESS(ROW(),COLUMN())))</formula>
    </cfRule>
  </conditionalFormatting>
  <conditionalFormatting sqref="S27">
    <cfRule type="expression" priority="24" aboveAverage="0" equalAverage="0" bottom="0" percent="0" rank="0" text="" dxfId="74">
      <formula>INDIRECT(ADDRESS(ROW(),COLUMN()))=TRUNC(INDIRECT(ADDRESS(ROW(),COLUMN())))</formula>
    </cfRule>
  </conditionalFormatting>
  <conditionalFormatting sqref="S26">
    <cfRule type="expression" priority="25" aboveAverage="0" equalAverage="0" bottom="0" percent="0" rank="0" text="" dxfId="75">
      <formula>INDIRECT(ADDRESS(ROW(),COLUMN()))=TRUNC(INDIRECT(ADDRESS(ROW(),COLUMN())))</formula>
    </cfRule>
  </conditionalFormatting>
  <conditionalFormatting sqref="T27:Y27">
    <cfRule type="expression" priority="26" aboveAverage="0" equalAverage="0" bottom="0" percent="0" rank="0" text="" dxfId="76">
      <formula>INDIRECT(ADDRESS(ROW(),COLUMN()))=TRUNC(INDIRECT(ADDRESS(ROW(),COLUMN())))</formula>
    </cfRule>
  </conditionalFormatting>
  <conditionalFormatting sqref="T26:Y26">
    <cfRule type="expression" priority="27" aboveAverage="0" equalAverage="0" bottom="0" percent="0" rank="0" text="" dxfId="77">
      <formula>INDIRECT(ADDRESS(ROW(),COLUMN()))=TRUNC(INDIRECT(ADDRESS(ROW(),COLUMN())))</formula>
    </cfRule>
  </conditionalFormatting>
  <conditionalFormatting sqref="AX26:BA27">
    <cfRule type="expression" priority="28" aboveAverage="0" equalAverage="0" bottom="0" percent="0" rank="0" text="" dxfId="78">
      <formula>INDIRECT(ADDRESS(ROW(),COLUMN()))=TRUNC(INDIRECT(ADDRESS(ROW(),COLUMN())))</formula>
    </cfRule>
  </conditionalFormatting>
  <conditionalFormatting sqref="Z27">
    <cfRule type="expression" priority="29" aboveAverage="0" equalAverage="0" bottom="0" percent="0" rank="0" text="" dxfId="79">
      <formula>INDIRECT(ADDRESS(ROW(),COLUMN()))=TRUNC(INDIRECT(ADDRESS(ROW(),COLUMN())))</formula>
    </cfRule>
  </conditionalFormatting>
  <conditionalFormatting sqref="Z26">
    <cfRule type="expression" priority="30" aboveAverage="0" equalAverage="0" bottom="0" percent="0" rank="0" text="" dxfId="80">
      <formula>INDIRECT(ADDRESS(ROW(),COLUMN()))=TRUNC(INDIRECT(ADDRESS(ROW(),COLUMN())))</formula>
    </cfRule>
  </conditionalFormatting>
  <conditionalFormatting sqref="AA27:AF27">
    <cfRule type="expression" priority="31" aboveAverage="0" equalAverage="0" bottom="0" percent="0" rank="0" text="" dxfId="81">
      <formula>INDIRECT(ADDRESS(ROW(),COLUMN()))=TRUNC(INDIRECT(ADDRESS(ROW(),COLUMN())))</formula>
    </cfRule>
  </conditionalFormatting>
  <conditionalFormatting sqref="AA26:AF26">
    <cfRule type="expression" priority="32" aboveAverage="0" equalAverage="0" bottom="0" percent="0" rank="0" text="" dxfId="82">
      <formula>INDIRECT(ADDRESS(ROW(),COLUMN()))=TRUNC(INDIRECT(ADDRESS(ROW(),COLUMN())))</formula>
    </cfRule>
  </conditionalFormatting>
  <conditionalFormatting sqref="AG27">
    <cfRule type="expression" priority="33" aboveAverage="0" equalAverage="0" bottom="0" percent="0" rank="0" text="" dxfId="83">
      <formula>INDIRECT(ADDRESS(ROW(),COLUMN()))=TRUNC(INDIRECT(ADDRESS(ROW(),COLUMN())))</formula>
    </cfRule>
  </conditionalFormatting>
  <conditionalFormatting sqref="AG26">
    <cfRule type="expression" priority="34" aboveAverage="0" equalAverage="0" bottom="0" percent="0" rank="0" text="" dxfId="84">
      <formula>INDIRECT(ADDRESS(ROW(),COLUMN()))=TRUNC(INDIRECT(ADDRESS(ROW(),COLUMN())))</formula>
    </cfRule>
  </conditionalFormatting>
  <conditionalFormatting sqref="AH27:AM27">
    <cfRule type="expression" priority="35" aboveAverage="0" equalAverage="0" bottom="0" percent="0" rank="0" text="" dxfId="85">
      <formula>INDIRECT(ADDRESS(ROW(),COLUMN()))=TRUNC(INDIRECT(ADDRESS(ROW(),COLUMN())))</formula>
    </cfRule>
  </conditionalFormatting>
  <conditionalFormatting sqref="AH26:AM26">
    <cfRule type="expression" priority="36" aboveAverage="0" equalAverage="0" bottom="0" percent="0" rank="0" text="" dxfId="86">
      <formula>INDIRECT(ADDRESS(ROW(),COLUMN()))=TRUNC(INDIRECT(ADDRESS(ROW(),COLUMN())))</formula>
    </cfRule>
  </conditionalFormatting>
  <conditionalFormatting sqref="AN27">
    <cfRule type="expression" priority="37" aboveAverage="0" equalAverage="0" bottom="0" percent="0" rank="0" text="" dxfId="87">
      <formula>INDIRECT(ADDRESS(ROW(),COLUMN()))=TRUNC(INDIRECT(ADDRESS(ROW(),COLUMN())))</formula>
    </cfRule>
  </conditionalFormatting>
  <conditionalFormatting sqref="AN26">
    <cfRule type="expression" priority="38" aboveAverage="0" equalAverage="0" bottom="0" percent="0" rank="0" text="" dxfId="88">
      <formula>INDIRECT(ADDRESS(ROW(),COLUMN()))=TRUNC(INDIRECT(ADDRESS(ROW(),COLUMN())))</formula>
    </cfRule>
  </conditionalFormatting>
  <conditionalFormatting sqref="AO27:AT27">
    <cfRule type="expression" priority="39" aboveAverage="0" equalAverage="0" bottom="0" percent="0" rank="0" text="" dxfId="89">
      <formula>INDIRECT(ADDRESS(ROW(),COLUMN()))=TRUNC(INDIRECT(ADDRESS(ROW(),COLUMN())))</formula>
    </cfRule>
  </conditionalFormatting>
  <conditionalFormatting sqref="AO26:AT26">
    <cfRule type="expression" priority="40" aboveAverage="0" equalAverage="0" bottom="0" percent="0" rank="0" text="" dxfId="90">
      <formula>INDIRECT(ADDRESS(ROW(),COLUMN()))=TRUNC(INDIRECT(ADDRESS(ROW(),COLUMN())))</formula>
    </cfRule>
  </conditionalFormatting>
  <conditionalFormatting sqref="AU27">
    <cfRule type="expression" priority="41" aboveAverage="0" equalAverage="0" bottom="0" percent="0" rank="0" text="" dxfId="91">
      <formula>INDIRECT(ADDRESS(ROW(),COLUMN()))=TRUNC(INDIRECT(ADDRESS(ROW(),COLUMN())))</formula>
    </cfRule>
  </conditionalFormatting>
  <conditionalFormatting sqref="AU26">
    <cfRule type="expression" priority="42" aboveAverage="0" equalAverage="0" bottom="0" percent="0" rank="0" text="" dxfId="92">
      <formula>INDIRECT(ADDRESS(ROW(),COLUMN()))=TRUNC(INDIRECT(ADDRESS(ROW(),COLUMN())))</formula>
    </cfRule>
  </conditionalFormatting>
  <conditionalFormatting sqref="AV27:AW27">
    <cfRule type="expression" priority="43" aboveAverage="0" equalAverage="0" bottom="0" percent="0" rank="0" text="" dxfId="93">
      <formula>INDIRECT(ADDRESS(ROW(),COLUMN()))=TRUNC(INDIRECT(ADDRESS(ROW(),COLUMN())))</formula>
    </cfRule>
  </conditionalFormatting>
  <conditionalFormatting sqref="AV26:AW26">
    <cfRule type="expression" priority="44" aboveAverage="0" equalAverage="0" bottom="0" percent="0" rank="0" text="" dxfId="94">
      <formula>INDIRECT(ADDRESS(ROW(),COLUMN()))=TRUNC(INDIRECT(ADDRESS(ROW(),COLUMN())))</formula>
    </cfRule>
  </conditionalFormatting>
  <conditionalFormatting sqref="S30">
    <cfRule type="expression" priority="45" aboveAverage="0" equalAverage="0" bottom="0" percent="0" rank="0" text="" dxfId="95">
      <formula>INDIRECT(ADDRESS(ROW(),COLUMN()))=TRUNC(INDIRECT(ADDRESS(ROW(),COLUMN())))</formula>
    </cfRule>
  </conditionalFormatting>
  <conditionalFormatting sqref="S29">
    <cfRule type="expression" priority="46" aboveAverage="0" equalAverage="0" bottom="0" percent="0" rank="0" text="" dxfId="96">
      <formula>INDIRECT(ADDRESS(ROW(),COLUMN()))=TRUNC(INDIRECT(ADDRESS(ROW(),COLUMN())))</formula>
    </cfRule>
  </conditionalFormatting>
  <conditionalFormatting sqref="T30:Y30">
    <cfRule type="expression" priority="47" aboveAverage="0" equalAverage="0" bottom="0" percent="0" rank="0" text="" dxfId="97">
      <formula>INDIRECT(ADDRESS(ROW(),COLUMN()))=TRUNC(INDIRECT(ADDRESS(ROW(),COLUMN())))</formula>
    </cfRule>
  </conditionalFormatting>
  <conditionalFormatting sqref="T29:Y29">
    <cfRule type="expression" priority="48" aboveAverage="0" equalAverage="0" bottom="0" percent="0" rank="0" text="" dxfId="98">
      <formula>INDIRECT(ADDRESS(ROW(),COLUMN()))=TRUNC(INDIRECT(ADDRESS(ROW(),COLUMN())))</formula>
    </cfRule>
  </conditionalFormatting>
  <conditionalFormatting sqref="AX29:BA30">
    <cfRule type="expression" priority="49" aboveAverage="0" equalAverage="0" bottom="0" percent="0" rank="0" text="" dxfId="99">
      <formula>INDIRECT(ADDRESS(ROW(),COLUMN()))=TRUNC(INDIRECT(ADDRESS(ROW(),COLUMN())))</formula>
    </cfRule>
  </conditionalFormatting>
  <conditionalFormatting sqref="Z30">
    <cfRule type="expression" priority="50" aboveAverage="0" equalAverage="0" bottom="0" percent="0" rank="0" text="" dxfId="100">
      <formula>INDIRECT(ADDRESS(ROW(),COLUMN()))=TRUNC(INDIRECT(ADDRESS(ROW(),COLUMN())))</formula>
    </cfRule>
  </conditionalFormatting>
  <conditionalFormatting sqref="Z29">
    <cfRule type="expression" priority="51" aboveAverage="0" equalAverage="0" bottom="0" percent="0" rank="0" text="" dxfId="101">
      <formula>INDIRECT(ADDRESS(ROW(),COLUMN()))=TRUNC(INDIRECT(ADDRESS(ROW(),COLUMN())))</formula>
    </cfRule>
  </conditionalFormatting>
  <conditionalFormatting sqref="AA30:AF30">
    <cfRule type="expression" priority="52" aboveAverage="0" equalAverage="0" bottom="0" percent="0" rank="0" text="" dxfId="102">
      <formula>INDIRECT(ADDRESS(ROW(),COLUMN()))=TRUNC(INDIRECT(ADDRESS(ROW(),COLUMN())))</formula>
    </cfRule>
  </conditionalFormatting>
  <conditionalFormatting sqref="AA29:AF29">
    <cfRule type="expression" priority="53" aboveAverage="0" equalAverage="0" bottom="0" percent="0" rank="0" text="" dxfId="103">
      <formula>INDIRECT(ADDRESS(ROW(),COLUMN()))=TRUNC(INDIRECT(ADDRESS(ROW(),COLUMN())))</formula>
    </cfRule>
  </conditionalFormatting>
  <conditionalFormatting sqref="AG30">
    <cfRule type="expression" priority="54" aboveAverage="0" equalAverage="0" bottom="0" percent="0" rank="0" text="" dxfId="104">
      <formula>INDIRECT(ADDRESS(ROW(),COLUMN()))=TRUNC(INDIRECT(ADDRESS(ROW(),COLUMN())))</formula>
    </cfRule>
  </conditionalFormatting>
  <conditionalFormatting sqref="AG29">
    <cfRule type="expression" priority="55" aboveAverage="0" equalAverage="0" bottom="0" percent="0" rank="0" text="" dxfId="105">
      <formula>INDIRECT(ADDRESS(ROW(),COLUMN()))=TRUNC(INDIRECT(ADDRESS(ROW(),COLUMN())))</formula>
    </cfRule>
  </conditionalFormatting>
  <conditionalFormatting sqref="AH30:AM30">
    <cfRule type="expression" priority="56" aboveAverage="0" equalAverage="0" bottom="0" percent="0" rank="0" text="" dxfId="106">
      <formula>INDIRECT(ADDRESS(ROW(),COLUMN()))=TRUNC(INDIRECT(ADDRESS(ROW(),COLUMN())))</formula>
    </cfRule>
  </conditionalFormatting>
  <conditionalFormatting sqref="AH29:AM29">
    <cfRule type="expression" priority="57" aboveAverage="0" equalAverage="0" bottom="0" percent="0" rank="0" text="" dxfId="107">
      <formula>INDIRECT(ADDRESS(ROW(),COLUMN()))=TRUNC(INDIRECT(ADDRESS(ROW(),COLUMN())))</formula>
    </cfRule>
  </conditionalFormatting>
  <conditionalFormatting sqref="AN30">
    <cfRule type="expression" priority="58" aboveAverage="0" equalAverage="0" bottom="0" percent="0" rank="0" text="" dxfId="108">
      <formula>INDIRECT(ADDRESS(ROW(),COLUMN()))=TRUNC(INDIRECT(ADDRESS(ROW(),COLUMN())))</formula>
    </cfRule>
  </conditionalFormatting>
  <conditionalFormatting sqref="AN29">
    <cfRule type="expression" priority="59" aboveAverage="0" equalAverage="0" bottom="0" percent="0" rank="0" text="" dxfId="109">
      <formula>INDIRECT(ADDRESS(ROW(),COLUMN()))=TRUNC(INDIRECT(ADDRESS(ROW(),COLUMN())))</formula>
    </cfRule>
  </conditionalFormatting>
  <conditionalFormatting sqref="AO30:AT30">
    <cfRule type="expression" priority="60" aboveAverage="0" equalAverage="0" bottom="0" percent="0" rank="0" text="" dxfId="110">
      <formula>INDIRECT(ADDRESS(ROW(),COLUMN()))=TRUNC(INDIRECT(ADDRESS(ROW(),COLUMN())))</formula>
    </cfRule>
  </conditionalFormatting>
  <conditionalFormatting sqref="AO29:AT29">
    <cfRule type="expression" priority="61" aboveAverage="0" equalAverage="0" bottom="0" percent="0" rank="0" text="" dxfId="111">
      <formula>INDIRECT(ADDRESS(ROW(),COLUMN()))=TRUNC(INDIRECT(ADDRESS(ROW(),COLUMN())))</formula>
    </cfRule>
  </conditionalFormatting>
  <conditionalFormatting sqref="AU30">
    <cfRule type="expression" priority="62" aboveAverage="0" equalAverage="0" bottom="0" percent="0" rank="0" text="" dxfId="112">
      <formula>INDIRECT(ADDRESS(ROW(),COLUMN()))=TRUNC(INDIRECT(ADDRESS(ROW(),COLUMN())))</formula>
    </cfRule>
  </conditionalFormatting>
  <conditionalFormatting sqref="AU29">
    <cfRule type="expression" priority="63" aboveAverage="0" equalAverage="0" bottom="0" percent="0" rank="0" text="" dxfId="113">
      <formula>INDIRECT(ADDRESS(ROW(),COLUMN()))=TRUNC(INDIRECT(ADDRESS(ROW(),COLUMN())))</formula>
    </cfRule>
  </conditionalFormatting>
  <conditionalFormatting sqref="AV30:AW30">
    <cfRule type="expression" priority="64" aboveAverage="0" equalAverage="0" bottom="0" percent="0" rank="0" text="" dxfId="114">
      <formula>INDIRECT(ADDRESS(ROW(),COLUMN()))=TRUNC(INDIRECT(ADDRESS(ROW(),COLUMN())))</formula>
    </cfRule>
  </conditionalFormatting>
  <conditionalFormatting sqref="AV29:AW29">
    <cfRule type="expression" priority="65" aboveAverage="0" equalAverage="0" bottom="0" percent="0" rank="0" text="" dxfId="115">
      <formula>INDIRECT(ADDRESS(ROW(),COLUMN()))=TRUNC(INDIRECT(ADDRESS(ROW(),COLUMN())))</formula>
    </cfRule>
  </conditionalFormatting>
  <conditionalFormatting sqref="S33">
    <cfRule type="expression" priority="66" aboveAverage="0" equalAverage="0" bottom="0" percent="0" rank="0" text="" dxfId="116">
      <formula>INDIRECT(ADDRESS(ROW(),COLUMN()))=TRUNC(INDIRECT(ADDRESS(ROW(),COLUMN())))</formula>
    </cfRule>
  </conditionalFormatting>
  <conditionalFormatting sqref="S32">
    <cfRule type="expression" priority="67" aboveAverage="0" equalAverage="0" bottom="0" percent="0" rank="0" text="" dxfId="117">
      <formula>INDIRECT(ADDRESS(ROW(),COLUMN()))=TRUNC(INDIRECT(ADDRESS(ROW(),COLUMN())))</formula>
    </cfRule>
  </conditionalFormatting>
  <conditionalFormatting sqref="T33:Y33">
    <cfRule type="expression" priority="68" aboveAverage="0" equalAverage="0" bottom="0" percent="0" rank="0" text="" dxfId="118">
      <formula>INDIRECT(ADDRESS(ROW(),COLUMN()))=TRUNC(INDIRECT(ADDRESS(ROW(),COLUMN())))</formula>
    </cfRule>
  </conditionalFormatting>
  <conditionalFormatting sqref="T32:Y32">
    <cfRule type="expression" priority="69" aboveAverage="0" equalAverage="0" bottom="0" percent="0" rank="0" text="" dxfId="119">
      <formula>INDIRECT(ADDRESS(ROW(),COLUMN()))=TRUNC(INDIRECT(ADDRESS(ROW(),COLUMN())))</formula>
    </cfRule>
  </conditionalFormatting>
  <conditionalFormatting sqref="AX32:BA33">
    <cfRule type="expression" priority="70" aboveAverage="0" equalAverage="0" bottom="0" percent="0" rank="0" text="" dxfId="120">
      <formula>INDIRECT(ADDRESS(ROW(),COLUMN()))=TRUNC(INDIRECT(ADDRESS(ROW(),COLUMN())))</formula>
    </cfRule>
  </conditionalFormatting>
  <conditionalFormatting sqref="Z33">
    <cfRule type="expression" priority="71" aboveAverage="0" equalAverage="0" bottom="0" percent="0" rank="0" text="" dxfId="121">
      <formula>INDIRECT(ADDRESS(ROW(),COLUMN()))=TRUNC(INDIRECT(ADDRESS(ROW(),COLUMN())))</formula>
    </cfRule>
  </conditionalFormatting>
  <conditionalFormatting sqref="Z32">
    <cfRule type="expression" priority="72" aboveAverage="0" equalAverage="0" bottom="0" percent="0" rank="0" text="" dxfId="122">
      <formula>INDIRECT(ADDRESS(ROW(),COLUMN()))=TRUNC(INDIRECT(ADDRESS(ROW(),COLUMN())))</formula>
    </cfRule>
  </conditionalFormatting>
  <conditionalFormatting sqref="AA33:AF33">
    <cfRule type="expression" priority="73" aboveAverage="0" equalAverage="0" bottom="0" percent="0" rank="0" text="" dxfId="123">
      <formula>INDIRECT(ADDRESS(ROW(),COLUMN()))=TRUNC(INDIRECT(ADDRESS(ROW(),COLUMN())))</formula>
    </cfRule>
  </conditionalFormatting>
  <conditionalFormatting sqref="AA32:AF32">
    <cfRule type="expression" priority="74" aboveAverage="0" equalAverage="0" bottom="0" percent="0" rank="0" text="" dxfId="124">
      <formula>INDIRECT(ADDRESS(ROW(),COLUMN()))=TRUNC(INDIRECT(ADDRESS(ROW(),COLUMN())))</formula>
    </cfRule>
  </conditionalFormatting>
  <conditionalFormatting sqref="AG33">
    <cfRule type="expression" priority="75" aboveAverage="0" equalAverage="0" bottom="0" percent="0" rank="0" text="" dxfId="125">
      <formula>INDIRECT(ADDRESS(ROW(),COLUMN()))=TRUNC(INDIRECT(ADDRESS(ROW(),COLUMN())))</formula>
    </cfRule>
  </conditionalFormatting>
  <conditionalFormatting sqref="AG32">
    <cfRule type="expression" priority="76" aboveAverage="0" equalAverage="0" bottom="0" percent="0" rank="0" text="" dxfId="126">
      <formula>INDIRECT(ADDRESS(ROW(),COLUMN()))=TRUNC(INDIRECT(ADDRESS(ROW(),COLUMN())))</formula>
    </cfRule>
  </conditionalFormatting>
  <conditionalFormatting sqref="AH33:AM33">
    <cfRule type="expression" priority="77" aboveAverage="0" equalAverage="0" bottom="0" percent="0" rank="0" text="" dxfId="127">
      <formula>INDIRECT(ADDRESS(ROW(),COLUMN()))=TRUNC(INDIRECT(ADDRESS(ROW(),COLUMN())))</formula>
    </cfRule>
  </conditionalFormatting>
  <conditionalFormatting sqref="AH32:AM32">
    <cfRule type="expression" priority="78" aboveAverage="0" equalAverage="0" bottom="0" percent="0" rank="0" text="" dxfId="128">
      <formula>INDIRECT(ADDRESS(ROW(),COLUMN()))=TRUNC(INDIRECT(ADDRESS(ROW(),COLUMN())))</formula>
    </cfRule>
  </conditionalFormatting>
  <conditionalFormatting sqref="AN33">
    <cfRule type="expression" priority="79" aboveAverage="0" equalAverage="0" bottom="0" percent="0" rank="0" text="" dxfId="129">
      <formula>INDIRECT(ADDRESS(ROW(),COLUMN()))=TRUNC(INDIRECT(ADDRESS(ROW(),COLUMN())))</formula>
    </cfRule>
  </conditionalFormatting>
  <conditionalFormatting sqref="AN32">
    <cfRule type="expression" priority="80" aboveAverage="0" equalAverage="0" bottom="0" percent="0" rank="0" text="" dxfId="130">
      <formula>INDIRECT(ADDRESS(ROW(),COLUMN()))=TRUNC(INDIRECT(ADDRESS(ROW(),COLUMN())))</formula>
    </cfRule>
  </conditionalFormatting>
  <conditionalFormatting sqref="AO33:AT33">
    <cfRule type="expression" priority="81" aboveAverage="0" equalAverage="0" bottom="0" percent="0" rank="0" text="" dxfId="131">
      <formula>INDIRECT(ADDRESS(ROW(),COLUMN()))=TRUNC(INDIRECT(ADDRESS(ROW(),COLUMN())))</formula>
    </cfRule>
  </conditionalFormatting>
  <conditionalFormatting sqref="AO32:AT32">
    <cfRule type="expression" priority="82" aboveAverage="0" equalAverage="0" bottom="0" percent="0" rank="0" text="" dxfId="132">
      <formula>INDIRECT(ADDRESS(ROW(),COLUMN()))=TRUNC(INDIRECT(ADDRESS(ROW(),COLUMN())))</formula>
    </cfRule>
  </conditionalFormatting>
  <conditionalFormatting sqref="AU33">
    <cfRule type="expression" priority="83" aboveAverage="0" equalAverage="0" bottom="0" percent="0" rank="0" text="" dxfId="133">
      <formula>INDIRECT(ADDRESS(ROW(),COLUMN()))=TRUNC(INDIRECT(ADDRESS(ROW(),COLUMN())))</formula>
    </cfRule>
  </conditionalFormatting>
  <conditionalFormatting sqref="AU32">
    <cfRule type="expression" priority="84" aboveAverage="0" equalAverage="0" bottom="0" percent="0" rank="0" text="" dxfId="134">
      <formula>INDIRECT(ADDRESS(ROW(),COLUMN()))=TRUNC(INDIRECT(ADDRESS(ROW(),COLUMN())))</formula>
    </cfRule>
  </conditionalFormatting>
  <conditionalFormatting sqref="AV33:AW33">
    <cfRule type="expression" priority="85" aboveAverage="0" equalAverage="0" bottom="0" percent="0" rank="0" text="" dxfId="135">
      <formula>INDIRECT(ADDRESS(ROW(),COLUMN()))=TRUNC(INDIRECT(ADDRESS(ROW(),COLUMN())))</formula>
    </cfRule>
  </conditionalFormatting>
  <conditionalFormatting sqref="AV32:AW32">
    <cfRule type="expression" priority="86" aboveAverage="0" equalAverage="0" bottom="0" percent="0" rank="0" text="" dxfId="136">
      <formula>INDIRECT(ADDRESS(ROW(),COLUMN()))=TRUNC(INDIRECT(ADDRESS(ROW(),COLUMN())))</formula>
    </cfRule>
  </conditionalFormatting>
  <conditionalFormatting sqref="S36">
    <cfRule type="expression" priority="87" aboveAverage="0" equalAverage="0" bottom="0" percent="0" rank="0" text="" dxfId="137">
      <formula>INDIRECT(ADDRESS(ROW(),COLUMN()))=TRUNC(INDIRECT(ADDRESS(ROW(),COLUMN())))</formula>
    </cfRule>
  </conditionalFormatting>
  <conditionalFormatting sqref="S35">
    <cfRule type="expression" priority="88" aboveAverage="0" equalAverage="0" bottom="0" percent="0" rank="0" text="" dxfId="138">
      <formula>INDIRECT(ADDRESS(ROW(),COLUMN()))=TRUNC(INDIRECT(ADDRESS(ROW(),COLUMN())))</formula>
    </cfRule>
  </conditionalFormatting>
  <conditionalFormatting sqref="T36:Y36">
    <cfRule type="expression" priority="89" aboveAverage="0" equalAverage="0" bottom="0" percent="0" rank="0" text="" dxfId="139">
      <formula>INDIRECT(ADDRESS(ROW(),COLUMN()))=TRUNC(INDIRECT(ADDRESS(ROW(),COLUMN())))</formula>
    </cfRule>
  </conditionalFormatting>
  <conditionalFormatting sqref="T35:Y35">
    <cfRule type="expression" priority="90" aboveAverage="0" equalAverage="0" bottom="0" percent="0" rank="0" text="" dxfId="140">
      <formula>INDIRECT(ADDRESS(ROW(),COLUMN()))=TRUNC(INDIRECT(ADDRESS(ROW(),COLUMN())))</formula>
    </cfRule>
  </conditionalFormatting>
  <conditionalFormatting sqref="AX35:BA36">
    <cfRule type="expression" priority="91" aboveAverage="0" equalAverage="0" bottom="0" percent="0" rank="0" text="" dxfId="141">
      <formula>INDIRECT(ADDRESS(ROW(),COLUMN()))=TRUNC(INDIRECT(ADDRESS(ROW(),COLUMN())))</formula>
    </cfRule>
  </conditionalFormatting>
  <conditionalFormatting sqref="Z36">
    <cfRule type="expression" priority="92" aboveAverage="0" equalAverage="0" bottom="0" percent="0" rank="0" text="" dxfId="142">
      <formula>INDIRECT(ADDRESS(ROW(),COLUMN()))=TRUNC(INDIRECT(ADDRESS(ROW(),COLUMN())))</formula>
    </cfRule>
  </conditionalFormatting>
  <conditionalFormatting sqref="Z35">
    <cfRule type="expression" priority="93" aboveAverage="0" equalAverage="0" bottom="0" percent="0" rank="0" text="" dxfId="143">
      <formula>INDIRECT(ADDRESS(ROW(),COLUMN()))=TRUNC(INDIRECT(ADDRESS(ROW(),COLUMN())))</formula>
    </cfRule>
  </conditionalFormatting>
  <conditionalFormatting sqref="AA36:AF36">
    <cfRule type="expression" priority="94" aboveAverage="0" equalAverage="0" bottom="0" percent="0" rank="0" text="" dxfId="144">
      <formula>INDIRECT(ADDRESS(ROW(),COLUMN()))=TRUNC(INDIRECT(ADDRESS(ROW(),COLUMN())))</formula>
    </cfRule>
  </conditionalFormatting>
  <conditionalFormatting sqref="AA35:AF35">
    <cfRule type="expression" priority="95" aboveAverage="0" equalAverage="0" bottom="0" percent="0" rank="0" text="" dxfId="145">
      <formula>INDIRECT(ADDRESS(ROW(),COLUMN()))=TRUNC(INDIRECT(ADDRESS(ROW(),COLUMN())))</formula>
    </cfRule>
  </conditionalFormatting>
  <conditionalFormatting sqref="AG36">
    <cfRule type="expression" priority="96" aboveAverage="0" equalAverage="0" bottom="0" percent="0" rank="0" text="" dxfId="146">
      <formula>INDIRECT(ADDRESS(ROW(),COLUMN()))=TRUNC(INDIRECT(ADDRESS(ROW(),COLUMN())))</formula>
    </cfRule>
  </conditionalFormatting>
  <conditionalFormatting sqref="AG35">
    <cfRule type="expression" priority="97" aboveAverage="0" equalAverage="0" bottom="0" percent="0" rank="0" text="" dxfId="147">
      <formula>INDIRECT(ADDRESS(ROW(),COLUMN()))=TRUNC(INDIRECT(ADDRESS(ROW(),COLUMN())))</formula>
    </cfRule>
  </conditionalFormatting>
  <conditionalFormatting sqref="AH36:AM36">
    <cfRule type="expression" priority="98" aboveAverage="0" equalAverage="0" bottom="0" percent="0" rank="0" text="" dxfId="148">
      <formula>INDIRECT(ADDRESS(ROW(),COLUMN()))=TRUNC(INDIRECT(ADDRESS(ROW(),COLUMN())))</formula>
    </cfRule>
  </conditionalFormatting>
  <conditionalFormatting sqref="AH35:AM35">
    <cfRule type="expression" priority="99" aboveAverage="0" equalAverage="0" bottom="0" percent="0" rank="0" text="" dxfId="149">
      <formula>INDIRECT(ADDRESS(ROW(),COLUMN()))=TRUNC(INDIRECT(ADDRESS(ROW(),COLUMN())))</formula>
    </cfRule>
  </conditionalFormatting>
  <conditionalFormatting sqref="AN36">
    <cfRule type="expression" priority="100" aboveAverage="0" equalAverage="0" bottom="0" percent="0" rank="0" text="" dxfId="150">
      <formula>INDIRECT(ADDRESS(ROW(),COLUMN()))=TRUNC(INDIRECT(ADDRESS(ROW(),COLUMN())))</formula>
    </cfRule>
  </conditionalFormatting>
  <conditionalFormatting sqref="AN35">
    <cfRule type="expression" priority="101" aboveAverage="0" equalAverage="0" bottom="0" percent="0" rank="0" text="" dxfId="151">
      <formula>INDIRECT(ADDRESS(ROW(),COLUMN()))=TRUNC(INDIRECT(ADDRESS(ROW(),COLUMN())))</formula>
    </cfRule>
  </conditionalFormatting>
  <conditionalFormatting sqref="AO36:AT36">
    <cfRule type="expression" priority="102" aboveAverage="0" equalAverage="0" bottom="0" percent="0" rank="0" text="" dxfId="152">
      <formula>INDIRECT(ADDRESS(ROW(),COLUMN()))=TRUNC(INDIRECT(ADDRESS(ROW(),COLUMN())))</formula>
    </cfRule>
  </conditionalFormatting>
  <conditionalFormatting sqref="AO35:AT35">
    <cfRule type="expression" priority="103" aboveAverage="0" equalAverage="0" bottom="0" percent="0" rank="0" text="" dxfId="153">
      <formula>INDIRECT(ADDRESS(ROW(),COLUMN()))=TRUNC(INDIRECT(ADDRESS(ROW(),COLUMN())))</formula>
    </cfRule>
  </conditionalFormatting>
  <conditionalFormatting sqref="AU36">
    <cfRule type="expression" priority="104" aboveAverage="0" equalAverage="0" bottom="0" percent="0" rank="0" text="" dxfId="154">
      <formula>INDIRECT(ADDRESS(ROW(),COLUMN()))=TRUNC(INDIRECT(ADDRESS(ROW(),COLUMN())))</formula>
    </cfRule>
  </conditionalFormatting>
  <conditionalFormatting sqref="AU35">
    <cfRule type="expression" priority="105" aboveAverage="0" equalAverage="0" bottom="0" percent="0" rank="0" text="" dxfId="155">
      <formula>INDIRECT(ADDRESS(ROW(),COLUMN()))=TRUNC(INDIRECT(ADDRESS(ROW(),COLUMN())))</formula>
    </cfRule>
  </conditionalFormatting>
  <conditionalFormatting sqref="AV36:AW36">
    <cfRule type="expression" priority="106" aboveAverage="0" equalAverage="0" bottom="0" percent="0" rank="0" text="" dxfId="156">
      <formula>INDIRECT(ADDRESS(ROW(),COLUMN()))=TRUNC(INDIRECT(ADDRESS(ROW(),COLUMN())))</formula>
    </cfRule>
  </conditionalFormatting>
  <conditionalFormatting sqref="AV35:AW35">
    <cfRule type="expression" priority="107" aboveAverage="0" equalAverage="0" bottom="0" percent="0" rank="0" text="" dxfId="157">
      <formula>INDIRECT(ADDRESS(ROW(),COLUMN()))=TRUNC(INDIRECT(ADDRESS(ROW(),COLUMN())))</formula>
    </cfRule>
  </conditionalFormatting>
  <conditionalFormatting sqref="S39">
    <cfRule type="expression" priority="108" aboveAverage="0" equalAverage="0" bottom="0" percent="0" rank="0" text="" dxfId="158">
      <formula>INDIRECT(ADDRESS(ROW(),COLUMN()))=TRUNC(INDIRECT(ADDRESS(ROW(),COLUMN())))</formula>
    </cfRule>
  </conditionalFormatting>
  <conditionalFormatting sqref="S38">
    <cfRule type="expression" priority="109" aboveAverage="0" equalAverage="0" bottom="0" percent="0" rank="0" text="" dxfId="159">
      <formula>INDIRECT(ADDRESS(ROW(),COLUMN()))=TRUNC(INDIRECT(ADDRESS(ROW(),COLUMN())))</formula>
    </cfRule>
  </conditionalFormatting>
  <conditionalFormatting sqref="T39:Y39">
    <cfRule type="expression" priority="110" aboveAverage="0" equalAverage="0" bottom="0" percent="0" rank="0" text="" dxfId="160">
      <formula>INDIRECT(ADDRESS(ROW(),COLUMN()))=TRUNC(INDIRECT(ADDRESS(ROW(),COLUMN())))</formula>
    </cfRule>
  </conditionalFormatting>
  <conditionalFormatting sqref="T38:Y38">
    <cfRule type="expression" priority="111" aboveAverage="0" equalAverage="0" bottom="0" percent="0" rank="0" text="" dxfId="161">
      <formula>INDIRECT(ADDRESS(ROW(),COLUMN()))=TRUNC(INDIRECT(ADDRESS(ROW(),COLUMN())))</formula>
    </cfRule>
  </conditionalFormatting>
  <conditionalFormatting sqref="AX38:BA39">
    <cfRule type="expression" priority="112" aboveAverage="0" equalAverage="0" bottom="0" percent="0" rank="0" text="" dxfId="162">
      <formula>INDIRECT(ADDRESS(ROW(),COLUMN()))=TRUNC(INDIRECT(ADDRESS(ROW(),COLUMN())))</formula>
    </cfRule>
  </conditionalFormatting>
  <conditionalFormatting sqref="Z39">
    <cfRule type="expression" priority="113" aboveAverage="0" equalAverage="0" bottom="0" percent="0" rank="0" text="" dxfId="163">
      <formula>INDIRECT(ADDRESS(ROW(),COLUMN()))=TRUNC(INDIRECT(ADDRESS(ROW(),COLUMN())))</formula>
    </cfRule>
  </conditionalFormatting>
  <conditionalFormatting sqref="Z38">
    <cfRule type="expression" priority="114" aboveAverage="0" equalAverage="0" bottom="0" percent="0" rank="0" text="" dxfId="164">
      <formula>INDIRECT(ADDRESS(ROW(),COLUMN()))=TRUNC(INDIRECT(ADDRESS(ROW(),COLUMN())))</formula>
    </cfRule>
  </conditionalFormatting>
  <conditionalFormatting sqref="AA39:AF39">
    <cfRule type="expression" priority="115" aboveAverage="0" equalAverage="0" bottom="0" percent="0" rank="0" text="" dxfId="165">
      <formula>INDIRECT(ADDRESS(ROW(),COLUMN()))=TRUNC(INDIRECT(ADDRESS(ROW(),COLUMN())))</formula>
    </cfRule>
  </conditionalFormatting>
  <conditionalFormatting sqref="AA38:AF38">
    <cfRule type="expression" priority="116" aboveAverage="0" equalAverage="0" bottom="0" percent="0" rank="0" text="" dxfId="166">
      <formula>INDIRECT(ADDRESS(ROW(),COLUMN()))=TRUNC(INDIRECT(ADDRESS(ROW(),COLUMN())))</formula>
    </cfRule>
  </conditionalFormatting>
  <conditionalFormatting sqref="AG39">
    <cfRule type="expression" priority="117" aboveAverage="0" equalAverage="0" bottom="0" percent="0" rank="0" text="" dxfId="167">
      <formula>INDIRECT(ADDRESS(ROW(),COLUMN()))=TRUNC(INDIRECT(ADDRESS(ROW(),COLUMN())))</formula>
    </cfRule>
  </conditionalFormatting>
  <conditionalFormatting sqref="AG38">
    <cfRule type="expression" priority="118" aboveAverage="0" equalAverage="0" bottom="0" percent="0" rank="0" text="" dxfId="168">
      <formula>INDIRECT(ADDRESS(ROW(),COLUMN()))=TRUNC(INDIRECT(ADDRESS(ROW(),COLUMN())))</formula>
    </cfRule>
  </conditionalFormatting>
  <conditionalFormatting sqref="AH39:AM39">
    <cfRule type="expression" priority="119" aboveAverage="0" equalAverage="0" bottom="0" percent="0" rank="0" text="" dxfId="169">
      <formula>INDIRECT(ADDRESS(ROW(),COLUMN()))=TRUNC(INDIRECT(ADDRESS(ROW(),COLUMN())))</formula>
    </cfRule>
  </conditionalFormatting>
  <conditionalFormatting sqref="AH38:AM38">
    <cfRule type="expression" priority="120" aboveAverage="0" equalAverage="0" bottom="0" percent="0" rank="0" text="" dxfId="170">
      <formula>INDIRECT(ADDRESS(ROW(),COLUMN()))=TRUNC(INDIRECT(ADDRESS(ROW(),COLUMN())))</formula>
    </cfRule>
  </conditionalFormatting>
  <conditionalFormatting sqref="AN39">
    <cfRule type="expression" priority="121" aboveAverage="0" equalAverage="0" bottom="0" percent="0" rank="0" text="" dxfId="171">
      <formula>INDIRECT(ADDRESS(ROW(),COLUMN()))=TRUNC(INDIRECT(ADDRESS(ROW(),COLUMN())))</formula>
    </cfRule>
  </conditionalFormatting>
  <conditionalFormatting sqref="AN38">
    <cfRule type="expression" priority="122" aboveAverage="0" equalAverage="0" bottom="0" percent="0" rank="0" text="" dxfId="172">
      <formula>INDIRECT(ADDRESS(ROW(),COLUMN()))=TRUNC(INDIRECT(ADDRESS(ROW(),COLUMN())))</formula>
    </cfRule>
  </conditionalFormatting>
  <conditionalFormatting sqref="AO39:AT39">
    <cfRule type="expression" priority="123" aboveAverage="0" equalAverage="0" bottom="0" percent="0" rank="0" text="" dxfId="173">
      <formula>INDIRECT(ADDRESS(ROW(),COLUMN()))=TRUNC(INDIRECT(ADDRESS(ROW(),COLUMN())))</formula>
    </cfRule>
  </conditionalFormatting>
  <conditionalFormatting sqref="AO38:AT38">
    <cfRule type="expression" priority="124" aboveAverage="0" equalAverage="0" bottom="0" percent="0" rank="0" text="" dxfId="174">
      <formula>INDIRECT(ADDRESS(ROW(),COLUMN()))=TRUNC(INDIRECT(ADDRESS(ROW(),COLUMN())))</formula>
    </cfRule>
  </conditionalFormatting>
  <conditionalFormatting sqref="AU39">
    <cfRule type="expression" priority="125" aboveAverage="0" equalAverage="0" bottom="0" percent="0" rank="0" text="" dxfId="175">
      <formula>INDIRECT(ADDRESS(ROW(),COLUMN()))=TRUNC(INDIRECT(ADDRESS(ROW(),COLUMN())))</formula>
    </cfRule>
  </conditionalFormatting>
  <conditionalFormatting sqref="AU38">
    <cfRule type="expression" priority="126" aboveAverage="0" equalAverage="0" bottom="0" percent="0" rank="0" text="" dxfId="176">
      <formula>INDIRECT(ADDRESS(ROW(),COLUMN()))=TRUNC(INDIRECT(ADDRESS(ROW(),COLUMN())))</formula>
    </cfRule>
  </conditionalFormatting>
  <conditionalFormatting sqref="AV39:AW39">
    <cfRule type="expression" priority="127" aboveAverage="0" equalAverage="0" bottom="0" percent="0" rank="0" text="" dxfId="177">
      <formula>INDIRECT(ADDRESS(ROW(),COLUMN()))=TRUNC(INDIRECT(ADDRESS(ROW(),COLUMN())))</formula>
    </cfRule>
  </conditionalFormatting>
  <conditionalFormatting sqref="AV38:AW38">
    <cfRule type="expression" priority="128" aboveAverage="0" equalAverage="0" bottom="0" percent="0" rank="0" text="" dxfId="178">
      <formula>INDIRECT(ADDRESS(ROW(),COLUMN()))=TRUNC(INDIRECT(ADDRESS(ROW(),COLUMN())))</formula>
    </cfRule>
  </conditionalFormatting>
  <conditionalFormatting sqref="S42">
    <cfRule type="expression" priority="129" aboveAverage="0" equalAverage="0" bottom="0" percent="0" rank="0" text="" dxfId="179">
      <formula>INDIRECT(ADDRESS(ROW(),COLUMN()))=TRUNC(INDIRECT(ADDRESS(ROW(),COLUMN())))</formula>
    </cfRule>
  </conditionalFormatting>
  <conditionalFormatting sqref="S41">
    <cfRule type="expression" priority="130" aboveAverage="0" equalAverage="0" bottom="0" percent="0" rank="0" text="" dxfId="180">
      <formula>INDIRECT(ADDRESS(ROW(),COLUMN()))=TRUNC(INDIRECT(ADDRESS(ROW(),COLUMN())))</formula>
    </cfRule>
  </conditionalFormatting>
  <conditionalFormatting sqref="T42:Y42">
    <cfRule type="expression" priority="131" aboveAverage="0" equalAverage="0" bottom="0" percent="0" rank="0" text="" dxfId="181">
      <formula>INDIRECT(ADDRESS(ROW(),COLUMN()))=TRUNC(INDIRECT(ADDRESS(ROW(),COLUMN())))</formula>
    </cfRule>
  </conditionalFormatting>
  <conditionalFormatting sqref="T41:Y41">
    <cfRule type="expression" priority="132" aboveAverage="0" equalAverage="0" bottom="0" percent="0" rank="0" text="" dxfId="182">
      <formula>INDIRECT(ADDRESS(ROW(),COLUMN()))=TRUNC(INDIRECT(ADDRESS(ROW(),COLUMN())))</formula>
    </cfRule>
  </conditionalFormatting>
  <conditionalFormatting sqref="AX41:BA42">
    <cfRule type="expression" priority="133" aboveAverage="0" equalAverage="0" bottom="0" percent="0" rank="0" text="" dxfId="183">
      <formula>INDIRECT(ADDRESS(ROW(),COLUMN()))=TRUNC(INDIRECT(ADDRESS(ROW(),COLUMN())))</formula>
    </cfRule>
  </conditionalFormatting>
  <conditionalFormatting sqref="Z42">
    <cfRule type="expression" priority="134" aboveAverage="0" equalAverage="0" bottom="0" percent="0" rank="0" text="" dxfId="184">
      <formula>INDIRECT(ADDRESS(ROW(),COLUMN()))=TRUNC(INDIRECT(ADDRESS(ROW(),COLUMN())))</formula>
    </cfRule>
  </conditionalFormatting>
  <conditionalFormatting sqref="Z41">
    <cfRule type="expression" priority="135" aboveAverage="0" equalAverage="0" bottom="0" percent="0" rank="0" text="" dxfId="185">
      <formula>INDIRECT(ADDRESS(ROW(),COLUMN()))=TRUNC(INDIRECT(ADDRESS(ROW(),COLUMN())))</formula>
    </cfRule>
  </conditionalFormatting>
  <conditionalFormatting sqref="AA42:AF42">
    <cfRule type="expression" priority="136" aboveAverage="0" equalAverage="0" bottom="0" percent="0" rank="0" text="" dxfId="186">
      <formula>INDIRECT(ADDRESS(ROW(),COLUMN()))=TRUNC(INDIRECT(ADDRESS(ROW(),COLUMN())))</formula>
    </cfRule>
  </conditionalFormatting>
  <conditionalFormatting sqref="AA41:AF41">
    <cfRule type="expression" priority="137" aboveAverage="0" equalAverage="0" bottom="0" percent="0" rank="0" text="" dxfId="187">
      <formula>INDIRECT(ADDRESS(ROW(),COLUMN()))=TRUNC(INDIRECT(ADDRESS(ROW(),COLUMN())))</formula>
    </cfRule>
  </conditionalFormatting>
  <conditionalFormatting sqref="AG42">
    <cfRule type="expression" priority="138" aboveAverage="0" equalAverage="0" bottom="0" percent="0" rank="0" text="" dxfId="188">
      <formula>INDIRECT(ADDRESS(ROW(),COLUMN()))=TRUNC(INDIRECT(ADDRESS(ROW(),COLUMN())))</formula>
    </cfRule>
  </conditionalFormatting>
  <conditionalFormatting sqref="AG41">
    <cfRule type="expression" priority="139" aboveAverage="0" equalAverage="0" bottom="0" percent="0" rank="0" text="" dxfId="189">
      <formula>INDIRECT(ADDRESS(ROW(),COLUMN()))=TRUNC(INDIRECT(ADDRESS(ROW(),COLUMN())))</formula>
    </cfRule>
  </conditionalFormatting>
  <conditionalFormatting sqref="AH42:AM42">
    <cfRule type="expression" priority="140" aboveAverage="0" equalAverage="0" bottom="0" percent="0" rank="0" text="" dxfId="190">
      <formula>INDIRECT(ADDRESS(ROW(),COLUMN()))=TRUNC(INDIRECT(ADDRESS(ROW(),COLUMN())))</formula>
    </cfRule>
  </conditionalFormatting>
  <conditionalFormatting sqref="AH41:AM41">
    <cfRule type="expression" priority="141" aboveAverage="0" equalAverage="0" bottom="0" percent="0" rank="0" text="" dxfId="191">
      <formula>INDIRECT(ADDRESS(ROW(),COLUMN()))=TRUNC(INDIRECT(ADDRESS(ROW(),COLUMN())))</formula>
    </cfRule>
  </conditionalFormatting>
  <conditionalFormatting sqref="AN42">
    <cfRule type="expression" priority="142" aboveAverage="0" equalAverage="0" bottom="0" percent="0" rank="0" text="" dxfId="192">
      <formula>INDIRECT(ADDRESS(ROW(),COLUMN()))=TRUNC(INDIRECT(ADDRESS(ROW(),COLUMN())))</formula>
    </cfRule>
  </conditionalFormatting>
  <conditionalFormatting sqref="AN41">
    <cfRule type="expression" priority="143" aboveAverage="0" equalAverage="0" bottom="0" percent="0" rank="0" text="" dxfId="193">
      <formula>INDIRECT(ADDRESS(ROW(),COLUMN()))=TRUNC(INDIRECT(ADDRESS(ROW(),COLUMN())))</formula>
    </cfRule>
  </conditionalFormatting>
  <conditionalFormatting sqref="AO42:AT42">
    <cfRule type="expression" priority="144" aboveAverage="0" equalAverage="0" bottom="0" percent="0" rank="0" text="" dxfId="194">
      <formula>INDIRECT(ADDRESS(ROW(),COLUMN()))=TRUNC(INDIRECT(ADDRESS(ROW(),COLUMN())))</formula>
    </cfRule>
  </conditionalFormatting>
  <conditionalFormatting sqref="AO41:AT41">
    <cfRule type="expression" priority="145" aboveAverage="0" equalAverage="0" bottom="0" percent="0" rank="0" text="" dxfId="195">
      <formula>INDIRECT(ADDRESS(ROW(),COLUMN()))=TRUNC(INDIRECT(ADDRESS(ROW(),COLUMN())))</formula>
    </cfRule>
  </conditionalFormatting>
  <conditionalFormatting sqref="AU42">
    <cfRule type="expression" priority="146" aboveAverage="0" equalAverage="0" bottom="0" percent="0" rank="0" text="" dxfId="196">
      <formula>INDIRECT(ADDRESS(ROW(),COLUMN()))=TRUNC(INDIRECT(ADDRESS(ROW(),COLUMN())))</formula>
    </cfRule>
  </conditionalFormatting>
  <conditionalFormatting sqref="AU41">
    <cfRule type="expression" priority="147" aboveAverage="0" equalAverage="0" bottom="0" percent="0" rank="0" text="" dxfId="197">
      <formula>INDIRECT(ADDRESS(ROW(),COLUMN()))=TRUNC(INDIRECT(ADDRESS(ROW(),COLUMN())))</formula>
    </cfRule>
  </conditionalFormatting>
  <conditionalFormatting sqref="AV42:AW42">
    <cfRule type="expression" priority="148" aboveAverage="0" equalAverage="0" bottom="0" percent="0" rank="0" text="" dxfId="198">
      <formula>INDIRECT(ADDRESS(ROW(),COLUMN()))=TRUNC(INDIRECT(ADDRESS(ROW(),COLUMN())))</formula>
    </cfRule>
  </conditionalFormatting>
  <conditionalFormatting sqref="AV41:AW41">
    <cfRule type="expression" priority="149" aboveAverage="0" equalAverage="0" bottom="0" percent="0" rank="0" text="" dxfId="199">
      <formula>INDIRECT(ADDRESS(ROW(),COLUMN()))=TRUNC(INDIRECT(ADDRESS(ROW(),COLUMN())))</formula>
    </cfRule>
  </conditionalFormatting>
  <conditionalFormatting sqref="S45">
    <cfRule type="expression" priority="150" aboveAverage="0" equalAverage="0" bottom="0" percent="0" rank="0" text="" dxfId="200">
      <formula>INDIRECT(ADDRESS(ROW(),COLUMN()))=TRUNC(INDIRECT(ADDRESS(ROW(),COLUMN())))</formula>
    </cfRule>
  </conditionalFormatting>
  <conditionalFormatting sqref="S44">
    <cfRule type="expression" priority="151" aboveAverage="0" equalAverage="0" bottom="0" percent="0" rank="0" text="" dxfId="201">
      <formula>INDIRECT(ADDRESS(ROW(),COLUMN()))=TRUNC(INDIRECT(ADDRESS(ROW(),COLUMN())))</formula>
    </cfRule>
  </conditionalFormatting>
  <conditionalFormatting sqref="T45:Y45">
    <cfRule type="expression" priority="152" aboveAverage="0" equalAverage="0" bottom="0" percent="0" rank="0" text="" dxfId="202">
      <formula>INDIRECT(ADDRESS(ROW(),COLUMN()))=TRUNC(INDIRECT(ADDRESS(ROW(),COLUMN())))</formula>
    </cfRule>
  </conditionalFormatting>
  <conditionalFormatting sqref="T44:Y44">
    <cfRule type="expression" priority="153" aboveAverage="0" equalAverage="0" bottom="0" percent="0" rank="0" text="" dxfId="203">
      <formula>INDIRECT(ADDRESS(ROW(),COLUMN()))=TRUNC(INDIRECT(ADDRESS(ROW(),COLUMN())))</formula>
    </cfRule>
  </conditionalFormatting>
  <conditionalFormatting sqref="AX44:BA45">
    <cfRule type="expression" priority="154" aboveAverage="0" equalAverage="0" bottom="0" percent="0" rank="0" text="" dxfId="204">
      <formula>INDIRECT(ADDRESS(ROW(),COLUMN()))=TRUNC(INDIRECT(ADDRESS(ROW(),COLUMN())))</formula>
    </cfRule>
  </conditionalFormatting>
  <conditionalFormatting sqref="Z45">
    <cfRule type="expression" priority="155" aboveAverage="0" equalAverage="0" bottom="0" percent="0" rank="0" text="" dxfId="205">
      <formula>INDIRECT(ADDRESS(ROW(),COLUMN()))=TRUNC(INDIRECT(ADDRESS(ROW(),COLUMN())))</formula>
    </cfRule>
  </conditionalFormatting>
  <conditionalFormatting sqref="Z44">
    <cfRule type="expression" priority="156" aboveAverage="0" equalAverage="0" bottom="0" percent="0" rank="0" text="" dxfId="206">
      <formula>INDIRECT(ADDRESS(ROW(),COLUMN()))=TRUNC(INDIRECT(ADDRESS(ROW(),COLUMN())))</formula>
    </cfRule>
  </conditionalFormatting>
  <conditionalFormatting sqref="AA45:AF45">
    <cfRule type="expression" priority="157" aboveAverage="0" equalAverage="0" bottom="0" percent="0" rank="0" text="" dxfId="207">
      <formula>INDIRECT(ADDRESS(ROW(),COLUMN()))=TRUNC(INDIRECT(ADDRESS(ROW(),COLUMN())))</formula>
    </cfRule>
  </conditionalFormatting>
  <conditionalFormatting sqref="AA44:AF44">
    <cfRule type="expression" priority="158" aboveAverage="0" equalAverage="0" bottom="0" percent="0" rank="0" text="" dxfId="208">
      <formula>INDIRECT(ADDRESS(ROW(),COLUMN()))=TRUNC(INDIRECT(ADDRESS(ROW(),COLUMN())))</formula>
    </cfRule>
  </conditionalFormatting>
  <conditionalFormatting sqref="AG45">
    <cfRule type="expression" priority="159" aboveAverage="0" equalAverage="0" bottom="0" percent="0" rank="0" text="" dxfId="209">
      <formula>INDIRECT(ADDRESS(ROW(),COLUMN()))=TRUNC(INDIRECT(ADDRESS(ROW(),COLUMN())))</formula>
    </cfRule>
  </conditionalFormatting>
  <conditionalFormatting sqref="AG44">
    <cfRule type="expression" priority="160" aboveAverage="0" equalAverage="0" bottom="0" percent="0" rank="0" text="" dxfId="210">
      <formula>INDIRECT(ADDRESS(ROW(),COLUMN()))=TRUNC(INDIRECT(ADDRESS(ROW(),COLUMN())))</formula>
    </cfRule>
  </conditionalFormatting>
  <conditionalFormatting sqref="AH45:AM45">
    <cfRule type="expression" priority="161" aboveAverage="0" equalAverage="0" bottom="0" percent="0" rank="0" text="" dxfId="211">
      <formula>INDIRECT(ADDRESS(ROW(),COLUMN()))=TRUNC(INDIRECT(ADDRESS(ROW(),COLUMN())))</formula>
    </cfRule>
  </conditionalFormatting>
  <conditionalFormatting sqref="AH44:AM44">
    <cfRule type="expression" priority="162" aboveAverage="0" equalAverage="0" bottom="0" percent="0" rank="0" text="" dxfId="212">
      <formula>INDIRECT(ADDRESS(ROW(),COLUMN()))=TRUNC(INDIRECT(ADDRESS(ROW(),COLUMN())))</formula>
    </cfRule>
  </conditionalFormatting>
  <conditionalFormatting sqref="AN45">
    <cfRule type="expression" priority="163" aboveAverage="0" equalAverage="0" bottom="0" percent="0" rank="0" text="" dxfId="213">
      <formula>INDIRECT(ADDRESS(ROW(),COLUMN()))=TRUNC(INDIRECT(ADDRESS(ROW(),COLUMN())))</formula>
    </cfRule>
  </conditionalFormatting>
  <conditionalFormatting sqref="AN44">
    <cfRule type="expression" priority="164" aboveAverage="0" equalAverage="0" bottom="0" percent="0" rank="0" text="" dxfId="214">
      <formula>INDIRECT(ADDRESS(ROW(),COLUMN()))=TRUNC(INDIRECT(ADDRESS(ROW(),COLUMN())))</formula>
    </cfRule>
  </conditionalFormatting>
  <conditionalFormatting sqref="AO45:AT45">
    <cfRule type="expression" priority="165" aboveAverage="0" equalAverage="0" bottom="0" percent="0" rank="0" text="" dxfId="215">
      <formula>INDIRECT(ADDRESS(ROW(),COLUMN()))=TRUNC(INDIRECT(ADDRESS(ROW(),COLUMN())))</formula>
    </cfRule>
  </conditionalFormatting>
  <conditionalFormatting sqref="AO44:AT44">
    <cfRule type="expression" priority="166" aboveAverage="0" equalAverage="0" bottom="0" percent="0" rank="0" text="" dxfId="216">
      <formula>INDIRECT(ADDRESS(ROW(),COLUMN()))=TRUNC(INDIRECT(ADDRESS(ROW(),COLUMN())))</formula>
    </cfRule>
  </conditionalFormatting>
  <conditionalFormatting sqref="AU45">
    <cfRule type="expression" priority="167" aboveAverage="0" equalAverage="0" bottom="0" percent="0" rank="0" text="" dxfId="217">
      <formula>INDIRECT(ADDRESS(ROW(),COLUMN()))=TRUNC(INDIRECT(ADDRESS(ROW(),COLUMN())))</formula>
    </cfRule>
  </conditionalFormatting>
  <conditionalFormatting sqref="AU44">
    <cfRule type="expression" priority="168" aboveAverage="0" equalAverage="0" bottom="0" percent="0" rank="0" text="" dxfId="218">
      <formula>INDIRECT(ADDRESS(ROW(),COLUMN()))=TRUNC(INDIRECT(ADDRESS(ROW(),COLUMN())))</formula>
    </cfRule>
  </conditionalFormatting>
  <conditionalFormatting sqref="AV45:AW45">
    <cfRule type="expression" priority="169" aboveAverage="0" equalAverage="0" bottom="0" percent="0" rank="0" text="" dxfId="219">
      <formula>INDIRECT(ADDRESS(ROW(),COLUMN()))=TRUNC(INDIRECT(ADDRESS(ROW(),COLUMN())))</formula>
    </cfRule>
  </conditionalFormatting>
  <conditionalFormatting sqref="AV44:AW44">
    <cfRule type="expression" priority="170" aboveAverage="0" equalAverage="0" bottom="0" percent="0" rank="0" text="" dxfId="220">
      <formula>INDIRECT(ADDRESS(ROW(),COLUMN()))=TRUNC(INDIRECT(ADDRESS(ROW(),COLUMN())))</formula>
    </cfRule>
  </conditionalFormatting>
  <conditionalFormatting sqref="S48">
    <cfRule type="expression" priority="171" aboveAverage="0" equalAverage="0" bottom="0" percent="0" rank="0" text="" dxfId="221">
      <formula>INDIRECT(ADDRESS(ROW(),COLUMN()))=TRUNC(INDIRECT(ADDRESS(ROW(),COLUMN())))</formula>
    </cfRule>
  </conditionalFormatting>
  <conditionalFormatting sqref="S47">
    <cfRule type="expression" priority="172" aboveAverage="0" equalAverage="0" bottom="0" percent="0" rank="0" text="" dxfId="222">
      <formula>INDIRECT(ADDRESS(ROW(),COLUMN()))=TRUNC(INDIRECT(ADDRESS(ROW(),COLUMN())))</formula>
    </cfRule>
  </conditionalFormatting>
  <conditionalFormatting sqref="T48:Y48">
    <cfRule type="expression" priority="173" aboveAverage="0" equalAverage="0" bottom="0" percent="0" rank="0" text="" dxfId="223">
      <formula>INDIRECT(ADDRESS(ROW(),COLUMN()))=TRUNC(INDIRECT(ADDRESS(ROW(),COLUMN())))</formula>
    </cfRule>
  </conditionalFormatting>
  <conditionalFormatting sqref="T47:Y47">
    <cfRule type="expression" priority="174" aboveAverage="0" equalAverage="0" bottom="0" percent="0" rank="0" text="" dxfId="224">
      <formula>INDIRECT(ADDRESS(ROW(),COLUMN()))=TRUNC(INDIRECT(ADDRESS(ROW(),COLUMN())))</formula>
    </cfRule>
  </conditionalFormatting>
  <conditionalFormatting sqref="AX47:BA48">
    <cfRule type="expression" priority="175" aboveAverage="0" equalAverage="0" bottom="0" percent="0" rank="0" text="" dxfId="225">
      <formula>INDIRECT(ADDRESS(ROW(),COLUMN()))=TRUNC(INDIRECT(ADDRESS(ROW(),COLUMN())))</formula>
    </cfRule>
  </conditionalFormatting>
  <conditionalFormatting sqref="Z48">
    <cfRule type="expression" priority="176" aboveAverage="0" equalAverage="0" bottom="0" percent="0" rank="0" text="" dxfId="226">
      <formula>INDIRECT(ADDRESS(ROW(),COLUMN()))=TRUNC(INDIRECT(ADDRESS(ROW(),COLUMN())))</formula>
    </cfRule>
  </conditionalFormatting>
  <conditionalFormatting sqref="Z47">
    <cfRule type="expression" priority="177" aboveAverage="0" equalAverage="0" bottom="0" percent="0" rank="0" text="" dxfId="227">
      <formula>INDIRECT(ADDRESS(ROW(),COLUMN()))=TRUNC(INDIRECT(ADDRESS(ROW(),COLUMN())))</formula>
    </cfRule>
  </conditionalFormatting>
  <conditionalFormatting sqref="AA48:AF48">
    <cfRule type="expression" priority="178" aboveAverage="0" equalAverage="0" bottom="0" percent="0" rank="0" text="" dxfId="228">
      <formula>INDIRECT(ADDRESS(ROW(),COLUMN()))=TRUNC(INDIRECT(ADDRESS(ROW(),COLUMN())))</formula>
    </cfRule>
  </conditionalFormatting>
  <conditionalFormatting sqref="AA47:AF47">
    <cfRule type="expression" priority="179" aboveAverage="0" equalAverage="0" bottom="0" percent="0" rank="0" text="" dxfId="229">
      <formula>INDIRECT(ADDRESS(ROW(),COLUMN()))=TRUNC(INDIRECT(ADDRESS(ROW(),COLUMN())))</formula>
    </cfRule>
  </conditionalFormatting>
  <conditionalFormatting sqref="AG48">
    <cfRule type="expression" priority="180" aboveAverage="0" equalAverage="0" bottom="0" percent="0" rank="0" text="" dxfId="230">
      <formula>INDIRECT(ADDRESS(ROW(),COLUMN()))=TRUNC(INDIRECT(ADDRESS(ROW(),COLUMN())))</formula>
    </cfRule>
  </conditionalFormatting>
  <conditionalFormatting sqref="AG47">
    <cfRule type="expression" priority="181" aboveAverage="0" equalAverage="0" bottom="0" percent="0" rank="0" text="" dxfId="231">
      <formula>INDIRECT(ADDRESS(ROW(),COLUMN()))=TRUNC(INDIRECT(ADDRESS(ROW(),COLUMN())))</formula>
    </cfRule>
  </conditionalFormatting>
  <conditionalFormatting sqref="AH48:AM48">
    <cfRule type="expression" priority="182" aboveAverage="0" equalAverage="0" bottom="0" percent="0" rank="0" text="" dxfId="232">
      <formula>INDIRECT(ADDRESS(ROW(),COLUMN()))=TRUNC(INDIRECT(ADDRESS(ROW(),COLUMN())))</formula>
    </cfRule>
  </conditionalFormatting>
  <conditionalFormatting sqref="AH47:AM47">
    <cfRule type="expression" priority="183" aboveAverage="0" equalAverage="0" bottom="0" percent="0" rank="0" text="" dxfId="233">
      <formula>INDIRECT(ADDRESS(ROW(),COLUMN()))=TRUNC(INDIRECT(ADDRESS(ROW(),COLUMN())))</formula>
    </cfRule>
  </conditionalFormatting>
  <conditionalFormatting sqref="AN48">
    <cfRule type="expression" priority="184" aboveAverage="0" equalAverage="0" bottom="0" percent="0" rank="0" text="" dxfId="234">
      <formula>INDIRECT(ADDRESS(ROW(),COLUMN()))=TRUNC(INDIRECT(ADDRESS(ROW(),COLUMN())))</formula>
    </cfRule>
  </conditionalFormatting>
  <conditionalFormatting sqref="AN47">
    <cfRule type="expression" priority="185" aboveAverage="0" equalAverage="0" bottom="0" percent="0" rank="0" text="" dxfId="235">
      <formula>INDIRECT(ADDRESS(ROW(),COLUMN()))=TRUNC(INDIRECT(ADDRESS(ROW(),COLUMN())))</formula>
    </cfRule>
  </conditionalFormatting>
  <conditionalFormatting sqref="AO48:AT48">
    <cfRule type="expression" priority="186" aboveAverage="0" equalAverage="0" bottom="0" percent="0" rank="0" text="" dxfId="236">
      <formula>INDIRECT(ADDRESS(ROW(),COLUMN()))=TRUNC(INDIRECT(ADDRESS(ROW(),COLUMN())))</formula>
    </cfRule>
  </conditionalFormatting>
  <conditionalFormatting sqref="AO47:AT47">
    <cfRule type="expression" priority="187" aboveAverage="0" equalAverage="0" bottom="0" percent="0" rank="0" text="" dxfId="237">
      <formula>INDIRECT(ADDRESS(ROW(),COLUMN()))=TRUNC(INDIRECT(ADDRESS(ROW(),COLUMN())))</formula>
    </cfRule>
  </conditionalFormatting>
  <conditionalFormatting sqref="AU48">
    <cfRule type="expression" priority="188" aboveAverage="0" equalAverage="0" bottom="0" percent="0" rank="0" text="" dxfId="238">
      <formula>INDIRECT(ADDRESS(ROW(),COLUMN()))=TRUNC(INDIRECT(ADDRESS(ROW(),COLUMN())))</formula>
    </cfRule>
  </conditionalFormatting>
  <conditionalFormatting sqref="AU47">
    <cfRule type="expression" priority="189" aboveAverage="0" equalAverage="0" bottom="0" percent="0" rank="0" text="" dxfId="239">
      <formula>INDIRECT(ADDRESS(ROW(),COLUMN()))=TRUNC(INDIRECT(ADDRESS(ROW(),COLUMN())))</formula>
    </cfRule>
  </conditionalFormatting>
  <conditionalFormatting sqref="AV48:AW48">
    <cfRule type="expression" priority="190" aboveAverage="0" equalAverage="0" bottom="0" percent="0" rank="0" text="" dxfId="240">
      <formula>INDIRECT(ADDRESS(ROW(),COLUMN()))=TRUNC(INDIRECT(ADDRESS(ROW(),COLUMN())))</formula>
    </cfRule>
  </conditionalFormatting>
  <conditionalFormatting sqref="AV47:AW47">
    <cfRule type="expression" priority="191" aboveAverage="0" equalAverage="0" bottom="0" percent="0" rank="0" text="" dxfId="241">
      <formula>INDIRECT(ADDRESS(ROW(),COLUMN()))=TRUNC(INDIRECT(ADDRESS(ROW(),COLUMN())))</formula>
    </cfRule>
  </conditionalFormatting>
  <conditionalFormatting sqref="S51">
    <cfRule type="expression" priority="192" aboveAverage="0" equalAverage="0" bottom="0" percent="0" rank="0" text="" dxfId="242">
      <formula>INDIRECT(ADDRESS(ROW(),COLUMN()))=TRUNC(INDIRECT(ADDRESS(ROW(),COLUMN())))</formula>
    </cfRule>
  </conditionalFormatting>
  <conditionalFormatting sqref="S50">
    <cfRule type="expression" priority="193" aboveAverage="0" equalAverage="0" bottom="0" percent="0" rank="0" text="" dxfId="243">
      <formula>INDIRECT(ADDRESS(ROW(),COLUMN()))=TRUNC(INDIRECT(ADDRESS(ROW(),COLUMN())))</formula>
    </cfRule>
  </conditionalFormatting>
  <conditionalFormatting sqref="T51:Y51">
    <cfRule type="expression" priority="194" aboveAverage="0" equalAverage="0" bottom="0" percent="0" rank="0" text="" dxfId="244">
      <formula>INDIRECT(ADDRESS(ROW(),COLUMN()))=TRUNC(INDIRECT(ADDRESS(ROW(),COLUMN())))</formula>
    </cfRule>
  </conditionalFormatting>
  <conditionalFormatting sqref="T50:Y50">
    <cfRule type="expression" priority="195" aboveAverage="0" equalAverage="0" bottom="0" percent="0" rank="0" text="" dxfId="245">
      <formula>INDIRECT(ADDRESS(ROW(),COLUMN()))=TRUNC(INDIRECT(ADDRESS(ROW(),COLUMN())))</formula>
    </cfRule>
  </conditionalFormatting>
  <conditionalFormatting sqref="AX50:BA51">
    <cfRule type="expression" priority="196" aboveAverage="0" equalAverage="0" bottom="0" percent="0" rank="0" text="" dxfId="246">
      <formula>INDIRECT(ADDRESS(ROW(),COLUMN()))=TRUNC(INDIRECT(ADDRESS(ROW(),COLUMN())))</formula>
    </cfRule>
  </conditionalFormatting>
  <conditionalFormatting sqref="Z51">
    <cfRule type="expression" priority="197" aboveAverage="0" equalAverage="0" bottom="0" percent="0" rank="0" text="" dxfId="247">
      <formula>INDIRECT(ADDRESS(ROW(),COLUMN()))=TRUNC(INDIRECT(ADDRESS(ROW(),COLUMN())))</formula>
    </cfRule>
  </conditionalFormatting>
  <conditionalFormatting sqref="Z50">
    <cfRule type="expression" priority="198" aboveAverage="0" equalAverage="0" bottom="0" percent="0" rank="0" text="" dxfId="248">
      <formula>INDIRECT(ADDRESS(ROW(),COLUMN()))=TRUNC(INDIRECT(ADDRESS(ROW(),COLUMN())))</formula>
    </cfRule>
  </conditionalFormatting>
  <conditionalFormatting sqref="AA51:AF51">
    <cfRule type="expression" priority="199" aboveAverage="0" equalAverage="0" bottom="0" percent="0" rank="0" text="" dxfId="249">
      <formula>INDIRECT(ADDRESS(ROW(),COLUMN()))=TRUNC(INDIRECT(ADDRESS(ROW(),COLUMN())))</formula>
    </cfRule>
  </conditionalFormatting>
  <conditionalFormatting sqref="AA50:AF50">
    <cfRule type="expression" priority="200" aboveAverage="0" equalAverage="0" bottom="0" percent="0" rank="0" text="" dxfId="250">
      <formula>INDIRECT(ADDRESS(ROW(),COLUMN()))=TRUNC(INDIRECT(ADDRESS(ROW(),COLUMN())))</formula>
    </cfRule>
  </conditionalFormatting>
  <conditionalFormatting sqref="AG51">
    <cfRule type="expression" priority="201" aboveAverage="0" equalAverage="0" bottom="0" percent="0" rank="0" text="" dxfId="251">
      <formula>INDIRECT(ADDRESS(ROW(),COLUMN()))=TRUNC(INDIRECT(ADDRESS(ROW(),COLUMN())))</formula>
    </cfRule>
  </conditionalFormatting>
  <conditionalFormatting sqref="AG50">
    <cfRule type="expression" priority="202" aboveAverage="0" equalAverage="0" bottom="0" percent="0" rank="0" text="" dxfId="252">
      <formula>INDIRECT(ADDRESS(ROW(),COLUMN()))=TRUNC(INDIRECT(ADDRESS(ROW(),COLUMN())))</formula>
    </cfRule>
  </conditionalFormatting>
  <conditionalFormatting sqref="AH51:AM51">
    <cfRule type="expression" priority="203" aboveAverage="0" equalAverage="0" bottom="0" percent="0" rank="0" text="" dxfId="253">
      <formula>INDIRECT(ADDRESS(ROW(),COLUMN()))=TRUNC(INDIRECT(ADDRESS(ROW(),COLUMN())))</formula>
    </cfRule>
  </conditionalFormatting>
  <conditionalFormatting sqref="AH50:AM50">
    <cfRule type="expression" priority="204" aboveAverage="0" equalAverage="0" bottom="0" percent="0" rank="0" text="" dxfId="254">
      <formula>INDIRECT(ADDRESS(ROW(),COLUMN()))=TRUNC(INDIRECT(ADDRESS(ROW(),COLUMN())))</formula>
    </cfRule>
  </conditionalFormatting>
  <conditionalFormatting sqref="AN51">
    <cfRule type="expression" priority="205" aboveAverage="0" equalAverage="0" bottom="0" percent="0" rank="0" text="" dxfId="255">
      <formula>INDIRECT(ADDRESS(ROW(),COLUMN()))=TRUNC(INDIRECT(ADDRESS(ROW(),COLUMN())))</formula>
    </cfRule>
  </conditionalFormatting>
  <conditionalFormatting sqref="AN50">
    <cfRule type="expression" priority="206" aboveAverage="0" equalAverage="0" bottom="0" percent="0" rank="0" text="" dxfId="256">
      <formula>INDIRECT(ADDRESS(ROW(),COLUMN()))=TRUNC(INDIRECT(ADDRESS(ROW(),COLUMN())))</formula>
    </cfRule>
  </conditionalFormatting>
  <conditionalFormatting sqref="AO51:AT51">
    <cfRule type="expression" priority="207" aboveAverage="0" equalAverage="0" bottom="0" percent="0" rank="0" text="" dxfId="257">
      <formula>INDIRECT(ADDRESS(ROW(),COLUMN()))=TRUNC(INDIRECT(ADDRESS(ROW(),COLUMN())))</formula>
    </cfRule>
  </conditionalFormatting>
  <conditionalFormatting sqref="AO50:AT50">
    <cfRule type="expression" priority="208" aboveAverage="0" equalAverage="0" bottom="0" percent="0" rank="0" text="" dxfId="258">
      <formula>INDIRECT(ADDRESS(ROW(),COLUMN()))=TRUNC(INDIRECT(ADDRESS(ROW(),COLUMN())))</formula>
    </cfRule>
  </conditionalFormatting>
  <conditionalFormatting sqref="AU51">
    <cfRule type="expression" priority="209" aboveAverage="0" equalAverage="0" bottom="0" percent="0" rank="0" text="" dxfId="259">
      <formula>INDIRECT(ADDRESS(ROW(),COLUMN()))=TRUNC(INDIRECT(ADDRESS(ROW(),COLUMN())))</formula>
    </cfRule>
  </conditionalFormatting>
  <conditionalFormatting sqref="AU50">
    <cfRule type="expression" priority="210" aboveAverage="0" equalAverage="0" bottom="0" percent="0" rank="0" text="" dxfId="260">
      <formula>INDIRECT(ADDRESS(ROW(),COLUMN()))=TRUNC(INDIRECT(ADDRESS(ROW(),COLUMN())))</formula>
    </cfRule>
  </conditionalFormatting>
  <conditionalFormatting sqref="AV51:AW51">
    <cfRule type="expression" priority="211" aboveAverage="0" equalAverage="0" bottom="0" percent="0" rank="0" text="" dxfId="261">
      <formula>INDIRECT(ADDRESS(ROW(),COLUMN()))=TRUNC(INDIRECT(ADDRESS(ROW(),COLUMN())))</formula>
    </cfRule>
  </conditionalFormatting>
  <conditionalFormatting sqref="AV50:AW50">
    <cfRule type="expression" priority="212" aboveAverage="0" equalAverage="0" bottom="0" percent="0" rank="0" text="" dxfId="262">
      <formula>INDIRECT(ADDRESS(ROW(),COLUMN()))=TRUNC(INDIRECT(ADDRESS(ROW(),COLUMN())))</formula>
    </cfRule>
  </conditionalFormatting>
  <conditionalFormatting sqref="S54">
    <cfRule type="expression" priority="213" aboveAverage="0" equalAverage="0" bottom="0" percent="0" rank="0" text="" dxfId="263">
      <formula>INDIRECT(ADDRESS(ROW(),COLUMN()))=TRUNC(INDIRECT(ADDRESS(ROW(),COLUMN())))</formula>
    </cfRule>
  </conditionalFormatting>
  <conditionalFormatting sqref="S53">
    <cfRule type="expression" priority="214" aboveAverage="0" equalAverage="0" bottom="0" percent="0" rank="0" text="" dxfId="264">
      <formula>INDIRECT(ADDRESS(ROW(),COLUMN()))=TRUNC(INDIRECT(ADDRESS(ROW(),COLUMN())))</formula>
    </cfRule>
  </conditionalFormatting>
  <conditionalFormatting sqref="T54:Y54">
    <cfRule type="expression" priority="215" aboveAverage="0" equalAverage="0" bottom="0" percent="0" rank="0" text="" dxfId="265">
      <formula>INDIRECT(ADDRESS(ROW(),COLUMN()))=TRUNC(INDIRECT(ADDRESS(ROW(),COLUMN())))</formula>
    </cfRule>
  </conditionalFormatting>
  <conditionalFormatting sqref="T53:Y53">
    <cfRule type="expression" priority="216" aboveAverage="0" equalAverage="0" bottom="0" percent="0" rank="0" text="" dxfId="266">
      <formula>INDIRECT(ADDRESS(ROW(),COLUMN()))=TRUNC(INDIRECT(ADDRESS(ROW(),COLUMN())))</formula>
    </cfRule>
  </conditionalFormatting>
  <conditionalFormatting sqref="AX53:BA54">
    <cfRule type="expression" priority="217" aboveAverage="0" equalAverage="0" bottom="0" percent="0" rank="0" text="" dxfId="267">
      <formula>INDIRECT(ADDRESS(ROW(),COLUMN()))=TRUNC(INDIRECT(ADDRESS(ROW(),COLUMN())))</formula>
    </cfRule>
  </conditionalFormatting>
  <conditionalFormatting sqref="Z54">
    <cfRule type="expression" priority="218" aboveAverage="0" equalAverage="0" bottom="0" percent="0" rank="0" text="" dxfId="268">
      <formula>INDIRECT(ADDRESS(ROW(),COLUMN()))=TRUNC(INDIRECT(ADDRESS(ROW(),COLUMN())))</formula>
    </cfRule>
  </conditionalFormatting>
  <conditionalFormatting sqref="Z53">
    <cfRule type="expression" priority="219" aboveAverage="0" equalAverage="0" bottom="0" percent="0" rank="0" text="" dxfId="269">
      <formula>INDIRECT(ADDRESS(ROW(),COLUMN()))=TRUNC(INDIRECT(ADDRESS(ROW(),COLUMN())))</formula>
    </cfRule>
  </conditionalFormatting>
  <conditionalFormatting sqref="AA54:AF54">
    <cfRule type="expression" priority="220" aboveAverage="0" equalAverage="0" bottom="0" percent="0" rank="0" text="" dxfId="270">
      <formula>INDIRECT(ADDRESS(ROW(),COLUMN()))=TRUNC(INDIRECT(ADDRESS(ROW(),COLUMN())))</formula>
    </cfRule>
  </conditionalFormatting>
  <conditionalFormatting sqref="AA53:AF53">
    <cfRule type="expression" priority="221" aboveAverage="0" equalAverage="0" bottom="0" percent="0" rank="0" text="" dxfId="271">
      <formula>INDIRECT(ADDRESS(ROW(),COLUMN()))=TRUNC(INDIRECT(ADDRESS(ROW(),COLUMN())))</formula>
    </cfRule>
  </conditionalFormatting>
  <conditionalFormatting sqref="AG54">
    <cfRule type="expression" priority="222" aboveAverage="0" equalAverage="0" bottom="0" percent="0" rank="0" text="" dxfId="272">
      <formula>INDIRECT(ADDRESS(ROW(),COLUMN()))=TRUNC(INDIRECT(ADDRESS(ROW(),COLUMN())))</formula>
    </cfRule>
  </conditionalFormatting>
  <conditionalFormatting sqref="AG53">
    <cfRule type="expression" priority="223" aboveAverage="0" equalAverage="0" bottom="0" percent="0" rank="0" text="" dxfId="273">
      <formula>INDIRECT(ADDRESS(ROW(),COLUMN()))=TRUNC(INDIRECT(ADDRESS(ROW(),COLUMN())))</formula>
    </cfRule>
  </conditionalFormatting>
  <conditionalFormatting sqref="AH54:AM54">
    <cfRule type="expression" priority="224" aboveAverage="0" equalAverage="0" bottom="0" percent="0" rank="0" text="" dxfId="274">
      <formula>INDIRECT(ADDRESS(ROW(),COLUMN()))=TRUNC(INDIRECT(ADDRESS(ROW(),COLUMN())))</formula>
    </cfRule>
  </conditionalFormatting>
  <conditionalFormatting sqref="AH53:AM53">
    <cfRule type="expression" priority="225" aboveAverage="0" equalAverage="0" bottom="0" percent="0" rank="0" text="" dxfId="275">
      <formula>INDIRECT(ADDRESS(ROW(),COLUMN()))=TRUNC(INDIRECT(ADDRESS(ROW(),COLUMN())))</formula>
    </cfRule>
  </conditionalFormatting>
  <conditionalFormatting sqref="AN54">
    <cfRule type="expression" priority="226" aboveAverage="0" equalAverage="0" bottom="0" percent="0" rank="0" text="" dxfId="276">
      <formula>INDIRECT(ADDRESS(ROW(),COLUMN()))=TRUNC(INDIRECT(ADDRESS(ROW(),COLUMN())))</formula>
    </cfRule>
  </conditionalFormatting>
  <conditionalFormatting sqref="AN53">
    <cfRule type="expression" priority="227" aboveAverage="0" equalAverage="0" bottom="0" percent="0" rank="0" text="" dxfId="277">
      <formula>INDIRECT(ADDRESS(ROW(),COLUMN()))=TRUNC(INDIRECT(ADDRESS(ROW(),COLUMN())))</formula>
    </cfRule>
  </conditionalFormatting>
  <conditionalFormatting sqref="AO54:AT54">
    <cfRule type="expression" priority="228" aboveAverage="0" equalAverage="0" bottom="0" percent="0" rank="0" text="" dxfId="278">
      <formula>INDIRECT(ADDRESS(ROW(),COLUMN()))=TRUNC(INDIRECT(ADDRESS(ROW(),COLUMN())))</formula>
    </cfRule>
  </conditionalFormatting>
  <conditionalFormatting sqref="AO53:AT53">
    <cfRule type="expression" priority="229" aboveAverage="0" equalAverage="0" bottom="0" percent="0" rank="0" text="" dxfId="279">
      <formula>INDIRECT(ADDRESS(ROW(),COLUMN()))=TRUNC(INDIRECT(ADDRESS(ROW(),COLUMN())))</formula>
    </cfRule>
  </conditionalFormatting>
  <conditionalFormatting sqref="AU54">
    <cfRule type="expression" priority="230" aboveAverage="0" equalAverage="0" bottom="0" percent="0" rank="0" text="" dxfId="280">
      <formula>INDIRECT(ADDRESS(ROW(),COLUMN()))=TRUNC(INDIRECT(ADDRESS(ROW(),COLUMN())))</formula>
    </cfRule>
  </conditionalFormatting>
  <conditionalFormatting sqref="AU53">
    <cfRule type="expression" priority="231" aboveAverage="0" equalAverage="0" bottom="0" percent="0" rank="0" text="" dxfId="281">
      <formula>INDIRECT(ADDRESS(ROW(),COLUMN()))=TRUNC(INDIRECT(ADDRESS(ROW(),COLUMN())))</formula>
    </cfRule>
  </conditionalFormatting>
  <conditionalFormatting sqref="AV54:AW54">
    <cfRule type="expression" priority="232" aboveAverage="0" equalAverage="0" bottom="0" percent="0" rank="0" text="" dxfId="282">
      <formula>INDIRECT(ADDRESS(ROW(),COLUMN()))=TRUNC(INDIRECT(ADDRESS(ROW(),COLUMN())))</formula>
    </cfRule>
  </conditionalFormatting>
  <conditionalFormatting sqref="AV53:AW53">
    <cfRule type="expression" priority="233" aboveAverage="0" equalAverage="0" bottom="0" percent="0" rank="0" text="" dxfId="283">
      <formula>INDIRECT(ADDRESS(ROW(),COLUMN()))=TRUNC(INDIRECT(ADDRESS(ROW(),COLUMN())))</formula>
    </cfRule>
  </conditionalFormatting>
  <conditionalFormatting sqref="S57">
    <cfRule type="expression" priority="234" aboveAverage="0" equalAverage="0" bottom="0" percent="0" rank="0" text="" dxfId="284">
      <formula>INDIRECT(ADDRESS(ROW(),COLUMN()))=TRUNC(INDIRECT(ADDRESS(ROW(),COLUMN())))</formula>
    </cfRule>
  </conditionalFormatting>
  <conditionalFormatting sqref="S56">
    <cfRule type="expression" priority="235" aboveAverage="0" equalAverage="0" bottom="0" percent="0" rank="0" text="" dxfId="285">
      <formula>INDIRECT(ADDRESS(ROW(),COLUMN()))=TRUNC(INDIRECT(ADDRESS(ROW(),COLUMN())))</formula>
    </cfRule>
  </conditionalFormatting>
  <conditionalFormatting sqref="T57:Y57">
    <cfRule type="expression" priority="236" aboveAverage="0" equalAverage="0" bottom="0" percent="0" rank="0" text="" dxfId="286">
      <formula>INDIRECT(ADDRESS(ROW(),COLUMN()))=TRUNC(INDIRECT(ADDRESS(ROW(),COLUMN())))</formula>
    </cfRule>
  </conditionalFormatting>
  <conditionalFormatting sqref="T56:Y56">
    <cfRule type="expression" priority="237" aboveAverage="0" equalAverage="0" bottom="0" percent="0" rank="0" text="" dxfId="287">
      <formula>INDIRECT(ADDRESS(ROW(),COLUMN()))=TRUNC(INDIRECT(ADDRESS(ROW(),COLUMN())))</formula>
    </cfRule>
  </conditionalFormatting>
  <conditionalFormatting sqref="AX56:BA57">
    <cfRule type="expression" priority="238" aboveAverage="0" equalAverage="0" bottom="0" percent="0" rank="0" text="" dxfId="288">
      <formula>INDIRECT(ADDRESS(ROW(),COLUMN()))=TRUNC(INDIRECT(ADDRESS(ROW(),COLUMN())))</formula>
    </cfRule>
  </conditionalFormatting>
  <conditionalFormatting sqref="Z57">
    <cfRule type="expression" priority="239" aboveAverage="0" equalAverage="0" bottom="0" percent="0" rank="0" text="" dxfId="289">
      <formula>INDIRECT(ADDRESS(ROW(),COLUMN()))=TRUNC(INDIRECT(ADDRESS(ROW(),COLUMN())))</formula>
    </cfRule>
  </conditionalFormatting>
  <conditionalFormatting sqref="Z56">
    <cfRule type="expression" priority="240" aboveAverage="0" equalAverage="0" bottom="0" percent="0" rank="0" text="" dxfId="290">
      <formula>INDIRECT(ADDRESS(ROW(),COLUMN()))=TRUNC(INDIRECT(ADDRESS(ROW(),COLUMN())))</formula>
    </cfRule>
  </conditionalFormatting>
  <conditionalFormatting sqref="AA57:AF57">
    <cfRule type="expression" priority="241" aboveAverage="0" equalAverage="0" bottom="0" percent="0" rank="0" text="" dxfId="291">
      <formula>INDIRECT(ADDRESS(ROW(),COLUMN()))=TRUNC(INDIRECT(ADDRESS(ROW(),COLUMN())))</formula>
    </cfRule>
  </conditionalFormatting>
  <conditionalFormatting sqref="AA56:AF56">
    <cfRule type="expression" priority="242" aboveAverage="0" equalAverage="0" bottom="0" percent="0" rank="0" text="" dxfId="292">
      <formula>INDIRECT(ADDRESS(ROW(),COLUMN()))=TRUNC(INDIRECT(ADDRESS(ROW(),COLUMN())))</formula>
    </cfRule>
  </conditionalFormatting>
  <conditionalFormatting sqref="AG57">
    <cfRule type="expression" priority="243" aboveAverage="0" equalAverage="0" bottom="0" percent="0" rank="0" text="" dxfId="293">
      <formula>INDIRECT(ADDRESS(ROW(),COLUMN()))=TRUNC(INDIRECT(ADDRESS(ROW(),COLUMN())))</formula>
    </cfRule>
  </conditionalFormatting>
  <conditionalFormatting sqref="AG56">
    <cfRule type="expression" priority="244" aboveAverage="0" equalAverage="0" bottom="0" percent="0" rank="0" text="" dxfId="294">
      <formula>INDIRECT(ADDRESS(ROW(),COLUMN()))=TRUNC(INDIRECT(ADDRESS(ROW(),COLUMN())))</formula>
    </cfRule>
  </conditionalFormatting>
  <conditionalFormatting sqref="AH57:AM57">
    <cfRule type="expression" priority="245" aboveAverage="0" equalAverage="0" bottom="0" percent="0" rank="0" text="" dxfId="295">
      <formula>INDIRECT(ADDRESS(ROW(),COLUMN()))=TRUNC(INDIRECT(ADDRESS(ROW(),COLUMN())))</formula>
    </cfRule>
  </conditionalFormatting>
  <conditionalFormatting sqref="AH56:AM56">
    <cfRule type="expression" priority="246" aboveAverage="0" equalAverage="0" bottom="0" percent="0" rank="0" text="" dxfId="296">
      <formula>INDIRECT(ADDRESS(ROW(),COLUMN()))=TRUNC(INDIRECT(ADDRESS(ROW(),COLUMN())))</formula>
    </cfRule>
  </conditionalFormatting>
  <conditionalFormatting sqref="AN57">
    <cfRule type="expression" priority="247" aboveAverage="0" equalAverage="0" bottom="0" percent="0" rank="0" text="" dxfId="297">
      <formula>INDIRECT(ADDRESS(ROW(),COLUMN()))=TRUNC(INDIRECT(ADDRESS(ROW(),COLUMN())))</formula>
    </cfRule>
  </conditionalFormatting>
  <conditionalFormatting sqref="AN56">
    <cfRule type="expression" priority="248" aboveAverage="0" equalAverage="0" bottom="0" percent="0" rank="0" text="" dxfId="298">
      <formula>INDIRECT(ADDRESS(ROW(),COLUMN()))=TRUNC(INDIRECT(ADDRESS(ROW(),COLUMN())))</formula>
    </cfRule>
  </conditionalFormatting>
  <conditionalFormatting sqref="AO57:AT57">
    <cfRule type="expression" priority="249" aboveAverage="0" equalAverage="0" bottom="0" percent="0" rank="0" text="" dxfId="299">
      <formula>INDIRECT(ADDRESS(ROW(),COLUMN()))=TRUNC(INDIRECT(ADDRESS(ROW(),COLUMN())))</formula>
    </cfRule>
  </conditionalFormatting>
  <conditionalFormatting sqref="AO56:AT56">
    <cfRule type="expression" priority="250" aboveAverage="0" equalAverage="0" bottom="0" percent="0" rank="0" text="" dxfId="300">
      <formula>INDIRECT(ADDRESS(ROW(),COLUMN()))=TRUNC(INDIRECT(ADDRESS(ROW(),COLUMN())))</formula>
    </cfRule>
  </conditionalFormatting>
  <conditionalFormatting sqref="AU57">
    <cfRule type="expression" priority="251" aboveAverage="0" equalAverage="0" bottom="0" percent="0" rank="0" text="" dxfId="301">
      <formula>INDIRECT(ADDRESS(ROW(),COLUMN()))=TRUNC(INDIRECT(ADDRESS(ROW(),COLUMN())))</formula>
    </cfRule>
  </conditionalFormatting>
  <conditionalFormatting sqref="AU56">
    <cfRule type="expression" priority="252" aboveAverage="0" equalAverage="0" bottom="0" percent="0" rank="0" text="" dxfId="302">
      <formula>INDIRECT(ADDRESS(ROW(),COLUMN()))=TRUNC(INDIRECT(ADDRESS(ROW(),COLUMN())))</formula>
    </cfRule>
  </conditionalFormatting>
  <conditionalFormatting sqref="AV57:AW57">
    <cfRule type="expression" priority="253" aboveAverage="0" equalAverage="0" bottom="0" percent="0" rank="0" text="" dxfId="303">
      <formula>INDIRECT(ADDRESS(ROW(),COLUMN()))=TRUNC(INDIRECT(ADDRESS(ROW(),COLUMN())))</formula>
    </cfRule>
  </conditionalFormatting>
  <conditionalFormatting sqref="AV56:AW56">
    <cfRule type="expression" priority="254" aboveAverage="0" equalAverage="0" bottom="0" percent="0" rank="0" text="" dxfId="304">
      <formula>INDIRECT(ADDRESS(ROW(),COLUMN()))=TRUNC(INDIRECT(ADDRESS(ROW(),COLUMN())))</formula>
    </cfRule>
  </conditionalFormatting>
  <conditionalFormatting sqref="S60">
    <cfRule type="expression" priority="255" aboveAverage="0" equalAverage="0" bottom="0" percent="0" rank="0" text="" dxfId="305">
      <formula>INDIRECT(ADDRESS(ROW(),COLUMN()))=TRUNC(INDIRECT(ADDRESS(ROW(),COLUMN())))</formula>
    </cfRule>
  </conditionalFormatting>
  <conditionalFormatting sqref="S59">
    <cfRule type="expression" priority="256" aboveAverage="0" equalAverage="0" bottom="0" percent="0" rank="0" text="" dxfId="306">
      <formula>INDIRECT(ADDRESS(ROW(),COLUMN()))=TRUNC(INDIRECT(ADDRESS(ROW(),COLUMN())))</formula>
    </cfRule>
  </conditionalFormatting>
  <conditionalFormatting sqref="T60:Y60">
    <cfRule type="expression" priority="257" aboveAverage="0" equalAverage="0" bottom="0" percent="0" rank="0" text="" dxfId="307">
      <formula>INDIRECT(ADDRESS(ROW(),COLUMN()))=TRUNC(INDIRECT(ADDRESS(ROW(),COLUMN())))</formula>
    </cfRule>
  </conditionalFormatting>
  <conditionalFormatting sqref="T59:Y59">
    <cfRule type="expression" priority="258" aboveAverage="0" equalAverage="0" bottom="0" percent="0" rank="0" text="" dxfId="308">
      <formula>INDIRECT(ADDRESS(ROW(),COLUMN()))=TRUNC(INDIRECT(ADDRESS(ROW(),COLUMN())))</formula>
    </cfRule>
  </conditionalFormatting>
  <conditionalFormatting sqref="AX59:BA60">
    <cfRule type="expression" priority="259" aboveAverage="0" equalAverage="0" bottom="0" percent="0" rank="0" text="" dxfId="309">
      <formula>INDIRECT(ADDRESS(ROW(),COLUMN()))=TRUNC(INDIRECT(ADDRESS(ROW(),COLUMN())))</formula>
    </cfRule>
  </conditionalFormatting>
  <conditionalFormatting sqref="Z60">
    <cfRule type="expression" priority="260" aboveAverage="0" equalAverage="0" bottom="0" percent="0" rank="0" text="" dxfId="310">
      <formula>INDIRECT(ADDRESS(ROW(),COLUMN()))=TRUNC(INDIRECT(ADDRESS(ROW(),COLUMN())))</formula>
    </cfRule>
  </conditionalFormatting>
  <conditionalFormatting sqref="Z59">
    <cfRule type="expression" priority="261" aboveAverage="0" equalAverage="0" bottom="0" percent="0" rank="0" text="" dxfId="311">
      <formula>INDIRECT(ADDRESS(ROW(),COLUMN()))=TRUNC(INDIRECT(ADDRESS(ROW(),COLUMN())))</formula>
    </cfRule>
  </conditionalFormatting>
  <conditionalFormatting sqref="AA60:AF60">
    <cfRule type="expression" priority="262" aboveAverage="0" equalAverage="0" bottom="0" percent="0" rank="0" text="" dxfId="312">
      <formula>INDIRECT(ADDRESS(ROW(),COLUMN()))=TRUNC(INDIRECT(ADDRESS(ROW(),COLUMN())))</formula>
    </cfRule>
  </conditionalFormatting>
  <conditionalFormatting sqref="AA59:AF59">
    <cfRule type="expression" priority="263" aboveAverage="0" equalAverage="0" bottom="0" percent="0" rank="0" text="" dxfId="313">
      <formula>INDIRECT(ADDRESS(ROW(),COLUMN()))=TRUNC(INDIRECT(ADDRESS(ROW(),COLUMN())))</formula>
    </cfRule>
  </conditionalFormatting>
  <conditionalFormatting sqref="AG60">
    <cfRule type="expression" priority="264" aboveAverage="0" equalAverage="0" bottom="0" percent="0" rank="0" text="" dxfId="314">
      <formula>INDIRECT(ADDRESS(ROW(),COLUMN()))=TRUNC(INDIRECT(ADDRESS(ROW(),COLUMN())))</formula>
    </cfRule>
  </conditionalFormatting>
  <conditionalFormatting sqref="AG59">
    <cfRule type="expression" priority="265" aboveAverage="0" equalAverage="0" bottom="0" percent="0" rank="0" text="" dxfId="315">
      <formula>INDIRECT(ADDRESS(ROW(),COLUMN()))=TRUNC(INDIRECT(ADDRESS(ROW(),COLUMN())))</formula>
    </cfRule>
  </conditionalFormatting>
  <conditionalFormatting sqref="AH60:AM60">
    <cfRule type="expression" priority="266" aboveAverage="0" equalAverage="0" bottom="0" percent="0" rank="0" text="" dxfId="316">
      <formula>INDIRECT(ADDRESS(ROW(),COLUMN()))=TRUNC(INDIRECT(ADDRESS(ROW(),COLUMN())))</formula>
    </cfRule>
  </conditionalFormatting>
  <conditionalFormatting sqref="AH59:AM59">
    <cfRule type="expression" priority="267" aboveAverage="0" equalAverage="0" bottom="0" percent="0" rank="0" text="" dxfId="317">
      <formula>INDIRECT(ADDRESS(ROW(),COLUMN()))=TRUNC(INDIRECT(ADDRESS(ROW(),COLUMN())))</formula>
    </cfRule>
  </conditionalFormatting>
  <conditionalFormatting sqref="AN60">
    <cfRule type="expression" priority="268" aboveAverage="0" equalAverage="0" bottom="0" percent="0" rank="0" text="" dxfId="318">
      <formula>INDIRECT(ADDRESS(ROW(),COLUMN()))=TRUNC(INDIRECT(ADDRESS(ROW(),COLUMN())))</formula>
    </cfRule>
  </conditionalFormatting>
  <conditionalFormatting sqref="AN59">
    <cfRule type="expression" priority="269" aboveAverage="0" equalAverage="0" bottom="0" percent="0" rank="0" text="" dxfId="319">
      <formula>INDIRECT(ADDRESS(ROW(),COLUMN()))=TRUNC(INDIRECT(ADDRESS(ROW(),COLUMN())))</formula>
    </cfRule>
  </conditionalFormatting>
  <conditionalFormatting sqref="AO60:AT60">
    <cfRule type="expression" priority="270" aboveAverage="0" equalAverage="0" bottom="0" percent="0" rank="0" text="" dxfId="320">
      <formula>INDIRECT(ADDRESS(ROW(),COLUMN()))=TRUNC(INDIRECT(ADDRESS(ROW(),COLUMN())))</formula>
    </cfRule>
  </conditionalFormatting>
  <conditionalFormatting sqref="AO59:AT59">
    <cfRule type="expression" priority="271" aboveAverage="0" equalAverage="0" bottom="0" percent="0" rank="0" text="" dxfId="321">
      <formula>INDIRECT(ADDRESS(ROW(),COLUMN()))=TRUNC(INDIRECT(ADDRESS(ROW(),COLUMN())))</formula>
    </cfRule>
  </conditionalFormatting>
  <conditionalFormatting sqref="AU60">
    <cfRule type="expression" priority="272" aboveAverage="0" equalAverage="0" bottom="0" percent="0" rank="0" text="" dxfId="322">
      <formula>INDIRECT(ADDRESS(ROW(),COLUMN()))=TRUNC(INDIRECT(ADDRESS(ROW(),COLUMN())))</formula>
    </cfRule>
  </conditionalFormatting>
  <conditionalFormatting sqref="AU59">
    <cfRule type="expression" priority="273" aboveAverage="0" equalAverage="0" bottom="0" percent="0" rank="0" text="" dxfId="323">
      <formula>INDIRECT(ADDRESS(ROW(),COLUMN()))=TRUNC(INDIRECT(ADDRESS(ROW(),COLUMN())))</formula>
    </cfRule>
  </conditionalFormatting>
  <conditionalFormatting sqref="AV60:AW60">
    <cfRule type="expression" priority="274" aboveAverage="0" equalAverage="0" bottom="0" percent="0" rank="0" text="" dxfId="324">
      <formula>INDIRECT(ADDRESS(ROW(),COLUMN()))=TRUNC(INDIRECT(ADDRESS(ROW(),COLUMN())))</formula>
    </cfRule>
  </conditionalFormatting>
  <conditionalFormatting sqref="AV59:AW59">
    <cfRule type="expression" priority="275" aboveAverage="0" equalAverage="0" bottom="0" percent="0" rank="0" text="" dxfId="325">
      <formula>INDIRECT(ADDRESS(ROW(),COLUMN()))=TRUNC(INDIRECT(ADDRESS(ROW(),COLUMN())))</formula>
    </cfRule>
  </conditionalFormatting>
  <conditionalFormatting sqref="S62:BA64">
    <cfRule type="expression" priority="276" aboveAverage="0" equalAverage="0" bottom="0" percent="0" rank="0" text="" dxfId="326">
      <formula>INDIRECT(ADDRESS(ROW(),COLUMN()))=TRUNC(INDIRECT(ADDRESS(ROW(),COLUMN())))</formula>
    </cfRule>
  </conditionalFormatting>
  <dataValidations count="9">
    <dataValidation allowBlank="true" error="入力可能範囲　32～40" errorStyle="stop" operator="between" showDropDown="false" showErrorMessage="true" showInputMessage="true" sqref="AX6" type="decimal">
      <formula1>32</formula1>
      <formula2>40</formula2>
    </dataValidation>
    <dataValidation allowBlank="true" errorStyle="stop" operator="between" showDropDown="false" showErrorMessage="false" showInputMessage="true" sqref="G22:G60" type="list">
      <formula1>"A,B,C,D"</formula1>
      <formula2>0</formula2>
    </dataValidation>
    <dataValidation allowBlank="true" errorStyle="stop" operator="between" showDropDown="false" showErrorMessage="false" showInputMessage="true" sqref="S22:AW22 S25:AW25 S28:AW28 S31:AW31 S34:AW34 S37:AW37 S40:AW40 S43:AW43 S46:AW46 S49:AW49 S52:AW52 S55:AW55 S58:AW58" type="list">
      <formula1>シフト記号表</formula1>
      <formula2>0</formula2>
    </dataValidation>
    <dataValidation allowBlank="true" errorStyle="stop" operator="between" showDropDown="false" showErrorMessage="false" showInputMessage="true" sqref="C22:E60" type="list">
      <formula1>職種</formula1>
      <formula2>0</formula2>
    </dataValidation>
    <dataValidation allowBlank="true" errorStyle="stop" operator="between" showDropDown="false" showErrorMessage="true" showInputMessage="true" sqref="BB4:BE4" type="list">
      <formula1>"予定,実績,予定・実績"</formula1>
      <formula2>0</formula2>
    </dataValidation>
    <dataValidation allowBlank="true" errorStyle="stop" operator="between" showDropDown="false" showErrorMessage="true" showInputMessage="true" sqref="AC3" type="list">
      <formula1>#ref!</formula1>
      <formula2>0</formula2>
    </dataValidation>
    <dataValidation allowBlank="true" errorStyle="stop" operator="between" showDropDown="false" showErrorMessage="true" showInputMessage="true" sqref="BB3:BE3" type="list">
      <formula1>"４週,暦月"</formula1>
      <formula2>0</formula2>
    </dataValidation>
    <dataValidation allowBlank="true" error="リストにない場合のみ、入力してください。" errorStyle="warning" operator="between" showDropDown="false" showErrorMessage="false" showInputMessage="true" sqref="H22:K60" type="list">
      <formula1>INDIRECT(C22)</formula1>
      <formula2>0</formula2>
    </dataValidation>
    <dataValidation allowBlank="true" errorStyle="stop" operator="between" showDropDown="false" showErrorMessage="false" showInputMessage="true" sqref="AP1:BE1" type="list">
      <formula1>#ref!</formula1>
      <formula2>0</formula2>
    </dataValidation>
  </dataValidations>
  <printOptions headings="false" gridLines="false" gridLinesSet="true" horizontalCentered="true" verticalCentered="false"/>
  <pageMargins left="0.157638888888889" right="0.157638888888889" top="0.315277777777778" bottom="0.354861111111111" header="0.511811023622047" footer="0.315277777777778"/>
  <pageSetup paperSize="9" scale="100" fitToWidth="1" fitToHeight="0" pageOrder="downThenOver" orientation="landscape" blackAndWhite="false" draft="false" cellComments="none" horizontalDpi="300" verticalDpi="300" copies="1"/>
  <headerFooter differentFirst="false" differentOddEven="false">
    <oddHeader/>
    <oddFooter>&amp;R&amp;14&amp;P/&amp;N</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L24"/>
  <sheetViews>
    <sheetView showFormulas="false" showGridLines="true" showRowColHeaders="true" showZeros="true" rightToLeft="false" tabSelected="false" showOutlineSymbols="true" defaultGridColor="true" view="pageBreakPreview" topLeftCell="A1" colorId="64" zoomScale="130" zoomScaleNormal="130" zoomScalePageLayoutView="130" workbookViewId="0">
      <selection pane="topLeft" activeCell="A1" activeCellId="0" sqref="A1"/>
    </sheetView>
  </sheetViews>
  <sheetFormatPr defaultColWidth="7.89453125" defaultRowHeight="12.75" zeroHeight="false" outlineLevelRow="0" outlineLevelCol="0"/>
  <cols>
    <col collapsed="false" customWidth="true" hidden="false" outlineLevel="0" max="1" min="1" style="666" width="5.68"/>
    <col collapsed="false" customWidth="true" hidden="false" outlineLevel="0" max="3" min="2" style="666" width="13.3"/>
    <col collapsed="false" customWidth="true" hidden="false" outlineLevel="0" max="5" min="4" style="666" width="11.5"/>
    <col collapsed="false" customWidth="true" hidden="false" outlineLevel="0" max="6" min="6" style="666" width="16"/>
    <col collapsed="false" customWidth="true" hidden="false" outlineLevel="0" max="12" min="7" style="666" width="4.8"/>
    <col collapsed="false" customWidth="false" hidden="false" outlineLevel="0" max="1024" min="13" style="666" width="7.9"/>
  </cols>
  <sheetData>
    <row r="1" customFormat="false" ht="12.75" hidden="false" customHeight="false" outlineLevel="0" collapsed="false">
      <c r="A1" s="667" t="s">
        <v>450</v>
      </c>
      <c r="B1" s="667"/>
      <c r="C1" s="667"/>
      <c r="D1" s="667"/>
      <c r="E1" s="667"/>
      <c r="F1" s="667"/>
      <c r="G1" s="667"/>
      <c r="H1" s="667"/>
      <c r="I1" s="667"/>
      <c r="J1" s="667"/>
      <c r="K1" s="667"/>
      <c r="L1" s="667"/>
    </row>
    <row r="3" customFormat="false" ht="16.5" hidden="false" customHeight="true" outlineLevel="0" collapsed="false">
      <c r="A3" s="653" t="s">
        <v>451</v>
      </c>
      <c r="B3" s="653"/>
      <c r="C3" s="653"/>
      <c r="D3" s="653"/>
      <c r="E3" s="653"/>
      <c r="F3" s="653"/>
      <c r="G3" s="653"/>
      <c r="H3" s="653"/>
      <c r="I3" s="653"/>
      <c r="J3" s="653"/>
      <c r="K3" s="653"/>
      <c r="L3" s="653"/>
    </row>
    <row r="4" customFormat="false" ht="16.5" hidden="false" customHeight="true" outlineLevel="0" collapsed="false">
      <c r="A4" s="668"/>
      <c r="B4" s="668"/>
      <c r="C4" s="668"/>
      <c r="D4" s="668"/>
      <c r="E4" s="668"/>
      <c r="F4" s="668"/>
      <c r="G4" s="668"/>
      <c r="H4" s="668"/>
      <c r="I4" s="668"/>
      <c r="J4" s="668"/>
      <c r="K4" s="668"/>
      <c r="L4" s="668"/>
    </row>
    <row r="5" customFormat="false" ht="24" hidden="false" customHeight="true" outlineLevel="0" collapsed="false">
      <c r="A5" s="669"/>
      <c r="B5" s="669"/>
      <c r="C5" s="669"/>
      <c r="D5" s="669"/>
      <c r="E5" s="669"/>
      <c r="F5" s="669"/>
      <c r="G5" s="670"/>
      <c r="H5" s="671" t="s">
        <v>8</v>
      </c>
      <c r="I5" s="671"/>
      <c r="J5" s="671" t="s">
        <v>9</v>
      </c>
      <c r="K5" s="671"/>
      <c r="L5" s="671" t="s">
        <v>20</v>
      </c>
    </row>
    <row r="6" customFormat="false" ht="16.5" hidden="false" customHeight="true" outlineLevel="0" collapsed="false">
      <c r="A6" s="672" t="s">
        <v>452</v>
      </c>
      <c r="B6" s="672"/>
      <c r="C6" s="669" t="s">
        <v>453</v>
      </c>
      <c r="D6" s="669"/>
      <c r="E6" s="669"/>
      <c r="F6" s="669"/>
      <c r="G6" s="669"/>
      <c r="H6" s="669"/>
      <c r="I6" s="669"/>
      <c r="J6" s="669"/>
      <c r="K6" s="669"/>
      <c r="L6" s="669"/>
    </row>
    <row r="7" customFormat="false" ht="16.5" hidden="false" customHeight="true" outlineLevel="0" collapsed="false">
      <c r="A7" s="673"/>
      <c r="B7" s="673"/>
      <c r="C7" s="673"/>
      <c r="D7" s="673"/>
      <c r="E7" s="673"/>
      <c r="F7" s="673"/>
      <c r="G7" s="673"/>
      <c r="H7" s="673"/>
      <c r="I7" s="673"/>
      <c r="J7" s="673"/>
      <c r="K7" s="673"/>
      <c r="L7" s="673"/>
    </row>
    <row r="8" s="677" customFormat="true" ht="21" hidden="false" customHeight="true" outlineLevel="0" collapsed="false">
      <c r="A8" s="674" t="s">
        <v>454</v>
      </c>
      <c r="B8" s="674"/>
      <c r="C8" s="674"/>
      <c r="D8" s="675" t="s">
        <v>455</v>
      </c>
      <c r="E8" s="676"/>
      <c r="F8" s="676"/>
      <c r="G8" s="676"/>
      <c r="H8" s="676"/>
      <c r="I8" s="676"/>
      <c r="J8" s="676"/>
      <c r="K8" s="676"/>
      <c r="L8" s="676"/>
    </row>
    <row r="9" customFormat="false" ht="21" hidden="false" customHeight="true" outlineLevel="0" collapsed="false">
      <c r="A9" s="678"/>
      <c r="B9" s="678"/>
      <c r="C9" s="678"/>
      <c r="D9" s="679"/>
      <c r="E9" s="676"/>
      <c r="F9" s="676"/>
      <c r="G9" s="676"/>
      <c r="H9" s="676"/>
      <c r="I9" s="676"/>
      <c r="J9" s="676"/>
      <c r="K9" s="676"/>
      <c r="L9" s="676"/>
    </row>
    <row r="10" customFormat="false" ht="21" hidden="false" customHeight="true" outlineLevel="0" collapsed="false">
      <c r="A10" s="678"/>
      <c r="B10" s="678"/>
      <c r="C10" s="678"/>
      <c r="D10" s="680" t="s">
        <v>456</v>
      </c>
      <c r="E10" s="680"/>
      <c r="F10" s="681"/>
      <c r="G10" s="681"/>
      <c r="H10" s="681"/>
      <c r="I10" s="681"/>
      <c r="J10" s="681"/>
      <c r="K10" s="681"/>
      <c r="L10" s="681"/>
    </row>
    <row r="11" customFormat="false" ht="21" hidden="false" customHeight="true" outlineLevel="0" collapsed="false">
      <c r="D11" s="682"/>
      <c r="E11" s="682"/>
      <c r="F11" s="681"/>
      <c r="G11" s="681"/>
      <c r="H11" s="681"/>
      <c r="I11" s="681"/>
      <c r="J11" s="681"/>
      <c r="K11" s="681"/>
      <c r="L11" s="681"/>
    </row>
    <row r="12" customFormat="false" ht="27.75" hidden="false" customHeight="true" outlineLevel="0" collapsed="false">
      <c r="A12" s="683"/>
      <c r="B12" s="683"/>
      <c r="C12" s="683"/>
      <c r="D12" s="683"/>
      <c r="E12" s="683"/>
      <c r="F12" s="683"/>
      <c r="G12" s="683"/>
      <c r="H12" s="683"/>
      <c r="I12" s="683"/>
      <c r="J12" s="683"/>
      <c r="K12" s="683"/>
      <c r="L12" s="683"/>
    </row>
    <row r="13" customFormat="false" ht="27.75" hidden="false" customHeight="true" outlineLevel="0" collapsed="false">
      <c r="A13" s="684"/>
      <c r="B13" s="684"/>
      <c r="C13" s="684"/>
      <c r="D13" s="684"/>
      <c r="E13" s="684"/>
      <c r="F13" s="684"/>
      <c r="G13" s="684"/>
      <c r="H13" s="684"/>
      <c r="I13" s="684"/>
      <c r="J13" s="684"/>
      <c r="K13" s="684"/>
      <c r="L13" s="684"/>
    </row>
    <row r="14" s="573" customFormat="true" ht="16.5" hidden="false" customHeight="true" outlineLevel="0" collapsed="false">
      <c r="A14" s="685" t="s">
        <v>457</v>
      </c>
      <c r="B14" s="686"/>
      <c r="C14" s="686"/>
      <c r="D14" s="686"/>
      <c r="E14" s="686"/>
      <c r="F14" s="686"/>
      <c r="G14" s="686"/>
      <c r="H14" s="686"/>
      <c r="I14" s="686"/>
      <c r="J14" s="686"/>
      <c r="K14" s="686"/>
      <c r="L14" s="686"/>
    </row>
    <row r="20" customFormat="false" ht="19.5" hidden="false" customHeight="true" outlineLevel="0" collapsed="false">
      <c r="A20" s="687"/>
      <c r="B20" s="688" t="s">
        <v>458</v>
      </c>
      <c r="C20" s="688"/>
      <c r="D20" s="688"/>
      <c r="E20" s="688"/>
      <c r="F20" s="688"/>
      <c r="G20" s="688"/>
      <c r="H20" s="688"/>
    </row>
    <row r="21" customFormat="false" ht="19.5" hidden="false" customHeight="true" outlineLevel="0" collapsed="false">
      <c r="A21" s="687"/>
      <c r="B21" s="688" t="s">
        <v>459</v>
      </c>
      <c r="C21" s="688"/>
      <c r="D21" s="688"/>
      <c r="E21" s="688"/>
      <c r="F21" s="688"/>
      <c r="G21" s="688"/>
      <c r="H21" s="688"/>
    </row>
    <row r="22" customFormat="false" ht="19.5" hidden="false" customHeight="true" outlineLevel="0" collapsed="false">
      <c r="A22" s="687"/>
      <c r="B22" s="688" t="s">
        <v>460</v>
      </c>
      <c r="C22" s="688"/>
      <c r="D22" s="688"/>
      <c r="E22" s="688"/>
      <c r="F22" s="688"/>
      <c r="G22" s="688"/>
      <c r="H22" s="688"/>
    </row>
    <row r="23" customFormat="false" ht="19.5" hidden="false" customHeight="true" outlineLevel="0" collapsed="false">
      <c r="A23" s="687"/>
      <c r="B23" s="688" t="s">
        <v>461</v>
      </c>
      <c r="C23" s="688"/>
      <c r="D23" s="688"/>
      <c r="E23" s="688"/>
      <c r="F23" s="688"/>
      <c r="G23" s="688"/>
      <c r="H23" s="688"/>
    </row>
    <row r="24" customFormat="false" ht="12.75" hidden="false" customHeight="false" outlineLevel="0" collapsed="false">
      <c r="A24" s="666" t="s">
        <v>462</v>
      </c>
    </row>
  </sheetData>
  <mergeCells count="13">
    <mergeCell ref="A1:L1"/>
    <mergeCell ref="A3:L3"/>
    <mergeCell ref="A6:B6"/>
    <mergeCell ref="A8:C8"/>
    <mergeCell ref="E8:L9"/>
    <mergeCell ref="D10:E10"/>
    <mergeCell ref="F10:L11"/>
    <mergeCell ref="D11:E11"/>
    <mergeCell ref="A12:L12"/>
    <mergeCell ref="B20:H20"/>
    <mergeCell ref="B21:H21"/>
    <mergeCell ref="B22:H22"/>
    <mergeCell ref="B23:H23"/>
  </mergeCells>
  <printOptions headings="false" gridLines="false" gridLinesSet="true" horizontalCentered="tru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C22"/>
  <sheetViews>
    <sheetView showFormulas="false" showGridLines="false" showRowColHeaders="true" showZeros="true" rightToLeft="false" tabSelected="false" showOutlineSymbols="true" defaultGridColor="true" view="pageBreakPreview" topLeftCell="B1" colorId="64" zoomScale="100" zoomScaleNormal="130" zoomScalePageLayoutView="100" workbookViewId="0">
      <selection pane="topLeft" activeCell="B1" activeCellId="0" sqref="B1"/>
    </sheetView>
  </sheetViews>
  <sheetFormatPr defaultColWidth="8.39453125" defaultRowHeight="12.75" zeroHeight="false" outlineLevelRow="0" outlineLevelCol="0"/>
  <cols>
    <col collapsed="false" customWidth="true" hidden="false" outlineLevel="0" max="1" min="1" style="689" width="0.89"/>
    <col collapsed="false" customWidth="true" hidden="false" outlineLevel="0" max="2" min="2" style="689" width="7"/>
    <col collapsed="false" customWidth="true" hidden="false" outlineLevel="0" max="3" min="3" style="690" width="99.71"/>
    <col collapsed="false" customWidth="true" hidden="false" outlineLevel="0" max="4" min="4" style="689" width="0.89"/>
    <col collapsed="false" customWidth="false" hidden="false" outlineLevel="0" max="10" min="5" style="689" width="8.4"/>
    <col collapsed="false" customWidth="true" hidden="false" outlineLevel="0" max="11" min="11" style="689" width="7.8"/>
    <col collapsed="false" customWidth="false" hidden="false" outlineLevel="0" max="1024" min="12" style="689" width="8.4"/>
  </cols>
  <sheetData>
    <row r="1" s="689" customFormat="true" ht="12.75" hidden="false" customHeight="false" outlineLevel="0" collapsed="false">
      <c r="B1" s="689" t="s">
        <v>463</v>
      </c>
    </row>
    <row r="2" customFormat="false" ht="12.75" hidden="false" customHeight="false" outlineLevel="0" collapsed="false">
      <c r="C2" s="689" t="s">
        <v>464</v>
      </c>
    </row>
    <row r="3" customFormat="false" ht="6" hidden="false" customHeight="true" outlineLevel="0" collapsed="false"/>
    <row r="4" customFormat="false" ht="12.75" hidden="false" customHeight="false" outlineLevel="0" collapsed="false">
      <c r="B4" s="691" t="s">
        <v>465</v>
      </c>
      <c r="C4" s="692" t="s">
        <v>466</v>
      </c>
    </row>
    <row r="5" customFormat="false" ht="18.75" hidden="false" customHeight="false" outlineLevel="0" collapsed="false">
      <c r="B5" s="693" t="s">
        <v>467</v>
      </c>
      <c r="C5" s="694" t="s">
        <v>468</v>
      </c>
    </row>
    <row r="6" customFormat="false" ht="18.75" hidden="false" customHeight="false" outlineLevel="0" collapsed="false">
      <c r="B6" s="693" t="s">
        <v>469</v>
      </c>
      <c r="C6" s="694" t="s">
        <v>470</v>
      </c>
    </row>
    <row r="7" customFormat="false" ht="12.75" hidden="false" customHeight="false" outlineLevel="0" collapsed="false">
      <c r="B7" s="693" t="s">
        <v>471</v>
      </c>
      <c r="C7" s="694" t="s">
        <v>472</v>
      </c>
    </row>
    <row r="8" customFormat="false" ht="12.75" hidden="false" customHeight="false" outlineLevel="0" collapsed="false">
      <c r="B8" s="693" t="s">
        <v>473</v>
      </c>
      <c r="C8" s="694" t="s">
        <v>474</v>
      </c>
    </row>
    <row r="9" customFormat="false" ht="18.75" hidden="false" customHeight="false" outlineLevel="0" collapsed="false">
      <c r="B9" s="693" t="s">
        <v>475</v>
      </c>
      <c r="C9" s="694" t="s">
        <v>476</v>
      </c>
    </row>
    <row r="10" customFormat="false" ht="12.75" hidden="false" customHeight="false" outlineLevel="0" collapsed="false">
      <c r="B10" s="693" t="s">
        <v>477</v>
      </c>
      <c r="C10" s="694" t="s">
        <v>478</v>
      </c>
    </row>
    <row r="11" customFormat="false" ht="18.75" hidden="false" customHeight="false" outlineLevel="0" collapsed="false">
      <c r="B11" s="693" t="s">
        <v>479</v>
      </c>
      <c r="C11" s="694" t="s">
        <v>480</v>
      </c>
    </row>
    <row r="12" customFormat="false" ht="76.5" hidden="false" customHeight="false" outlineLevel="0" collapsed="false">
      <c r="B12" s="693" t="s">
        <v>481</v>
      </c>
      <c r="C12" s="694" t="s">
        <v>482</v>
      </c>
    </row>
    <row r="13" customFormat="false" ht="76.5" hidden="false" customHeight="false" outlineLevel="0" collapsed="false">
      <c r="B13" s="693" t="s">
        <v>483</v>
      </c>
      <c r="C13" s="694" t="s">
        <v>484</v>
      </c>
    </row>
    <row r="14" customFormat="false" ht="48" hidden="false" customHeight="false" outlineLevel="0" collapsed="false">
      <c r="B14" s="693" t="s">
        <v>485</v>
      </c>
      <c r="C14" s="694" t="s">
        <v>486</v>
      </c>
    </row>
    <row r="15" customFormat="false" ht="28.5" hidden="false" customHeight="false" outlineLevel="0" collapsed="false">
      <c r="B15" s="693" t="s">
        <v>487</v>
      </c>
      <c r="C15" s="694" t="s">
        <v>488</v>
      </c>
    </row>
    <row r="16" customFormat="false" ht="38.25" hidden="false" customHeight="false" outlineLevel="0" collapsed="false">
      <c r="B16" s="693" t="s">
        <v>489</v>
      </c>
      <c r="C16" s="694" t="s">
        <v>490</v>
      </c>
    </row>
    <row r="17" customFormat="false" ht="12.75" hidden="false" customHeight="false" outlineLevel="0" collapsed="false">
      <c r="B17" s="693" t="s">
        <v>491</v>
      </c>
      <c r="C17" s="694" t="s">
        <v>492</v>
      </c>
    </row>
    <row r="18" customFormat="false" ht="18.75" hidden="false" customHeight="false" outlineLevel="0" collapsed="false">
      <c r="B18" s="693" t="s">
        <v>493</v>
      </c>
      <c r="C18" s="694" t="s">
        <v>494</v>
      </c>
    </row>
    <row r="19" customFormat="false" ht="18.75" hidden="false" customHeight="false" outlineLevel="0" collapsed="false">
      <c r="B19" s="693" t="s">
        <v>495</v>
      </c>
      <c r="C19" s="694" t="s">
        <v>496</v>
      </c>
    </row>
    <row r="20" customFormat="false" ht="18.75" hidden="false" customHeight="false" outlineLevel="0" collapsed="false">
      <c r="B20" s="693" t="s">
        <v>497</v>
      </c>
      <c r="C20" s="694" t="s">
        <v>498</v>
      </c>
    </row>
    <row r="21" customFormat="false" ht="18.75" hidden="false" customHeight="false" outlineLevel="0" collapsed="false">
      <c r="B21" s="695" t="s">
        <v>499</v>
      </c>
      <c r="C21" s="696" t="s">
        <v>500</v>
      </c>
    </row>
    <row r="22" customFormat="false" ht="12.75" hidden="false" customHeight="false" outlineLevel="0" collapsed="false">
      <c r="B22" s="697"/>
    </row>
  </sheetData>
  <printOptions headings="false" gridLines="false" gridLinesSet="true" horizontalCentered="true" verticalCentered="false"/>
  <pageMargins left="0.236111111111111" right="0.236111111111111" top="0.747916666666667" bottom="0.747916666666667" header="0.511811023622047" footer="0.511811023622047"/>
  <pageSetup paperSize="9" scale="8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C19"/>
  <sheetViews>
    <sheetView showFormulas="false" showGridLines="false" showRowColHeaders="true" showZeros="true" rightToLeft="false" tabSelected="false" showOutlineSymbols="true" defaultGridColor="true" view="pageBreakPreview" topLeftCell="A1" colorId="64" zoomScale="100" zoomScaleNormal="130" zoomScalePageLayoutView="100" workbookViewId="0">
      <selection pane="topLeft" activeCell="A1" activeCellId="0" sqref="A1"/>
    </sheetView>
  </sheetViews>
  <sheetFormatPr defaultColWidth="8.39453125" defaultRowHeight="12.75" zeroHeight="false" outlineLevelRow="0" outlineLevelCol="0"/>
  <cols>
    <col collapsed="false" customWidth="true" hidden="false" outlineLevel="0" max="1" min="1" style="689" width="0.89"/>
    <col collapsed="false" customWidth="true" hidden="false" outlineLevel="0" max="2" min="2" style="689" width="7"/>
    <col collapsed="false" customWidth="true" hidden="false" outlineLevel="0" max="3" min="3" style="690" width="99.71"/>
    <col collapsed="false" customWidth="true" hidden="false" outlineLevel="0" max="4" min="4" style="689" width="0.89"/>
    <col collapsed="false" customWidth="false" hidden="false" outlineLevel="0" max="10" min="5" style="689" width="8.4"/>
    <col collapsed="false" customWidth="true" hidden="false" outlineLevel="0" max="11" min="11" style="689" width="7.8"/>
    <col collapsed="false" customWidth="false" hidden="false" outlineLevel="0" max="1024" min="12" style="689" width="8.4"/>
  </cols>
  <sheetData>
    <row r="1" s="689" customFormat="true" ht="12.75" hidden="false" customHeight="false" outlineLevel="0" collapsed="false">
      <c r="B1" s="689" t="s">
        <v>501</v>
      </c>
    </row>
    <row r="2" customFormat="false" ht="12.75" hidden="false" customHeight="false" outlineLevel="0" collapsed="false">
      <c r="C2" s="689" t="s">
        <v>502</v>
      </c>
    </row>
    <row r="3" customFormat="false" ht="6" hidden="false" customHeight="true" outlineLevel="0" collapsed="false"/>
    <row r="4" customFormat="false" ht="12.75" hidden="false" customHeight="false" outlineLevel="0" collapsed="false">
      <c r="B4" s="691" t="s">
        <v>465</v>
      </c>
      <c r="C4" s="692" t="s">
        <v>466</v>
      </c>
    </row>
    <row r="5" customFormat="false" ht="12.75" hidden="false" customHeight="false" outlineLevel="0" collapsed="false">
      <c r="B5" s="693" t="s">
        <v>467</v>
      </c>
      <c r="C5" s="694" t="s">
        <v>503</v>
      </c>
    </row>
    <row r="6" customFormat="false" ht="12.75" hidden="false" customHeight="false" outlineLevel="0" collapsed="false">
      <c r="B6" s="693" t="s">
        <v>469</v>
      </c>
      <c r="C6" s="694" t="s">
        <v>504</v>
      </c>
    </row>
    <row r="7" customFormat="false" ht="12.75" hidden="false" customHeight="false" outlineLevel="0" collapsed="false">
      <c r="B7" s="693" t="s">
        <v>505</v>
      </c>
      <c r="C7" s="694" t="s">
        <v>474</v>
      </c>
    </row>
    <row r="8" customFormat="false" ht="18.75" hidden="false" customHeight="false" outlineLevel="0" collapsed="false">
      <c r="B8" s="693" t="s">
        <v>471</v>
      </c>
      <c r="C8" s="694" t="s">
        <v>476</v>
      </c>
    </row>
    <row r="9" customFormat="false" ht="12.75" hidden="false" customHeight="false" outlineLevel="0" collapsed="false">
      <c r="B9" s="693" t="s">
        <v>473</v>
      </c>
      <c r="C9" s="694" t="s">
        <v>478</v>
      </c>
    </row>
    <row r="10" customFormat="false" ht="18.75" hidden="false" customHeight="false" outlineLevel="0" collapsed="false">
      <c r="B10" s="693" t="s">
        <v>506</v>
      </c>
      <c r="C10" s="694" t="s">
        <v>480</v>
      </c>
    </row>
    <row r="11" customFormat="false" ht="66.75" hidden="false" customHeight="false" outlineLevel="0" collapsed="false">
      <c r="B11" s="693" t="s">
        <v>475</v>
      </c>
      <c r="C11" s="694" t="s">
        <v>507</v>
      </c>
    </row>
    <row r="12" customFormat="false" ht="38.25" hidden="false" customHeight="false" outlineLevel="0" collapsed="false">
      <c r="B12" s="693" t="s">
        <v>477</v>
      </c>
      <c r="C12" s="694" t="s">
        <v>508</v>
      </c>
    </row>
    <row r="13" customFormat="false" ht="28.5" hidden="false" customHeight="false" outlineLevel="0" collapsed="false">
      <c r="B13" s="693" t="s">
        <v>481</v>
      </c>
      <c r="C13" s="694" t="s">
        <v>509</v>
      </c>
    </row>
    <row r="14" customFormat="false" ht="38.25" hidden="false" customHeight="false" outlineLevel="0" collapsed="false">
      <c r="B14" s="693" t="s">
        <v>483</v>
      </c>
      <c r="C14" s="694" t="s">
        <v>510</v>
      </c>
    </row>
    <row r="15" customFormat="false" ht="28.5" hidden="false" customHeight="false" outlineLevel="0" collapsed="false">
      <c r="B15" s="693" t="s">
        <v>485</v>
      </c>
      <c r="C15" s="694" t="s">
        <v>511</v>
      </c>
    </row>
    <row r="16" customFormat="false" ht="12.75" hidden="false" customHeight="false" outlineLevel="0" collapsed="false">
      <c r="B16" s="693" t="s">
        <v>487</v>
      </c>
      <c r="C16" s="694" t="s">
        <v>492</v>
      </c>
    </row>
    <row r="17" customFormat="false" ht="12.75" hidden="false" customHeight="false" outlineLevel="0" collapsed="false">
      <c r="B17" s="693" t="s">
        <v>491</v>
      </c>
      <c r="C17" s="694" t="s">
        <v>512</v>
      </c>
    </row>
    <row r="18" customFormat="false" ht="12.75" hidden="false" customHeight="false" outlineLevel="0" collapsed="false">
      <c r="B18" s="695" t="s">
        <v>493</v>
      </c>
      <c r="C18" s="696" t="s">
        <v>513</v>
      </c>
    </row>
    <row r="19" customFormat="false" ht="12.75" hidden="false" customHeight="false" outlineLevel="0" collapsed="false">
      <c r="B19" s="697"/>
    </row>
  </sheetData>
  <printOptions headings="false" gridLines="false" gridLinesSet="true" horizontalCentered="true" verticalCentered="false"/>
  <pageMargins left="0.236111111111111" right="0.236111111111111" top="0.747916666666667" bottom="0.747916666666667" header="0.511811023622047" footer="0.511811023622047"/>
  <pageSetup paperSize="9" scale="8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C21"/>
  <sheetViews>
    <sheetView showFormulas="false" showGridLines="false" showRowColHeaders="true" showZeros="true" rightToLeft="false" tabSelected="false" showOutlineSymbols="true" defaultGridColor="true" view="pageBreakPreview" topLeftCell="A1" colorId="64" zoomScale="100" zoomScaleNormal="130" zoomScalePageLayoutView="100" workbookViewId="0">
      <selection pane="topLeft" activeCell="A1" activeCellId="0" sqref="A1"/>
    </sheetView>
  </sheetViews>
  <sheetFormatPr defaultColWidth="8.39453125" defaultRowHeight="12.75" zeroHeight="false" outlineLevelRow="0" outlineLevelCol="0"/>
  <cols>
    <col collapsed="false" customWidth="true" hidden="false" outlineLevel="0" max="1" min="1" style="689" width="0.89"/>
    <col collapsed="false" customWidth="true" hidden="false" outlineLevel="0" max="2" min="2" style="689" width="7"/>
    <col collapsed="false" customWidth="true" hidden="false" outlineLevel="0" max="3" min="3" style="690" width="99.71"/>
    <col collapsed="false" customWidth="true" hidden="false" outlineLevel="0" max="4" min="4" style="689" width="0.89"/>
    <col collapsed="false" customWidth="false" hidden="false" outlineLevel="0" max="10" min="5" style="689" width="8.4"/>
    <col collapsed="false" customWidth="true" hidden="false" outlineLevel="0" max="11" min="11" style="689" width="7.8"/>
    <col collapsed="false" customWidth="false" hidden="false" outlineLevel="0" max="1024" min="12" style="689" width="8.4"/>
  </cols>
  <sheetData>
    <row r="1" s="689" customFormat="true" ht="12.75" hidden="false" customHeight="false" outlineLevel="0" collapsed="false">
      <c r="B1" s="689" t="s">
        <v>514</v>
      </c>
    </row>
    <row r="2" customFormat="false" ht="12.75" hidden="false" customHeight="false" outlineLevel="0" collapsed="false">
      <c r="C2" s="689" t="s">
        <v>515</v>
      </c>
    </row>
    <row r="3" customFormat="false" ht="6" hidden="false" customHeight="true" outlineLevel="0" collapsed="false"/>
    <row r="4" customFormat="false" ht="12.75" hidden="false" customHeight="false" outlineLevel="0" collapsed="false">
      <c r="B4" s="691" t="s">
        <v>465</v>
      </c>
      <c r="C4" s="692" t="s">
        <v>466</v>
      </c>
    </row>
    <row r="5" customFormat="false" ht="18.75" hidden="false" customHeight="false" outlineLevel="0" collapsed="false">
      <c r="B5" s="693" t="s">
        <v>467</v>
      </c>
      <c r="C5" s="694" t="s">
        <v>516</v>
      </c>
    </row>
    <row r="6" customFormat="false" ht="18.75" hidden="false" customHeight="false" outlineLevel="0" collapsed="false">
      <c r="B6" s="693" t="s">
        <v>469</v>
      </c>
      <c r="C6" s="694" t="s">
        <v>517</v>
      </c>
    </row>
    <row r="7" customFormat="false" ht="12.75" hidden="false" customHeight="false" outlineLevel="0" collapsed="false">
      <c r="B7" s="693" t="s">
        <v>471</v>
      </c>
      <c r="C7" s="694" t="s">
        <v>518</v>
      </c>
    </row>
    <row r="8" customFormat="false" ht="12.75" hidden="false" customHeight="false" outlineLevel="0" collapsed="false">
      <c r="B8" s="693" t="s">
        <v>473</v>
      </c>
      <c r="C8" s="694" t="s">
        <v>474</v>
      </c>
    </row>
    <row r="9" customFormat="false" ht="18.75" hidden="false" customHeight="false" outlineLevel="0" collapsed="false">
      <c r="B9" s="693" t="s">
        <v>475</v>
      </c>
      <c r="C9" s="694" t="s">
        <v>476</v>
      </c>
    </row>
    <row r="10" customFormat="false" ht="12.75" hidden="false" customHeight="false" outlineLevel="0" collapsed="false">
      <c r="B10" s="693" t="s">
        <v>477</v>
      </c>
      <c r="C10" s="694" t="s">
        <v>478</v>
      </c>
    </row>
    <row r="11" customFormat="false" ht="18.75" hidden="false" customHeight="false" outlineLevel="0" collapsed="false">
      <c r="B11" s="693" t="s">
        <v>479</v>
      </c>
      <c r="C11" s="694" t="s">
        <v>480</v>
      </c>
    </row>
    <row r="12" customFormat="false" ht="76.5" hidden="false" customHeight="false" outlineLevel="0" collapsed="false">
      <c r="B12" s="693" t="s">
        <v>481</v>
      </c>
      <c r="C12" s="694" t="s">
        <v>519</v>
      </c>
    </row>
    <row r="13" customFormat="false" ht="76.5" hidden="false" customHeight="false" outlineLevel="0" collapsed="false">
      <c r="B13" s="693" t="s">
        <v>483</v>
      </c>
      <c r="C13" s="694" t="s">
        <v>520</v>
      </c>
    </row>
    <row r="14" customFormat="false" ht="38.25" hidden="false" customHeight="false" outlineLevel="0" collapsed="false">
      <c r="B14" s="693" t="s">
        <v>485</v>
      </c>
      <c r="C14" s="694" t="s">
        <v>521</v>
      </c>
    </row>
    <row r="15" customFormat="false" ht="28.5" hidden="false" customHeight="false" outlineLevel="0" collapsed="false">
      <c r="B15" s="693" t="s">
        <v>487</v>
      </c>
      <c r="C15" s="694" t="s">
        <v>522</v>
      </c>
    </row>
    <row r="16" customFormat="false" ht="28.5" hidden="false" customHeight="false" outlineLevel="0" collapsed="false">
      <c r="B16" s="693" t="s">
        <v>489</v>
      </c>
      <c r="C16" s="694" t="s">
        <v>523</v>
      </c>
    </row>
    <row r="17" customFormat="false" ht="12.75" hidden="false" customHeight="false" outlineLevel="0" collapsed="false">
      <c r="B17" s="693" t="s">
        <v>491</v>
      </c>
      <c r="C17" s="694" t="s">
        <v>492</v>
      </c>
    </row>
    <row r="18" customFormat="false" ht="18.75" hidden="false" customHeight="false" outlineLevel="0" collapsed="false">
      <c r="B18" s="693" t="s">
        <v>493</v>
      </c>
      <c r="C18" s="694" t="s">
        <v>524</v>
      </c>
    </row>
    <row r="19" customFormat="false" ht="18.75" hidden="false" customHeight="false" outlineLevel="0" collapsed="false">
      <c r="B19" s="693" t="s">
        <v>495</v>
      </c>
      <c r="C19" s="694" t="s">
        <v>525</v>
      </c>
    </row>
    <row r="20" customFormat="false" ht="18.75" hidden="false" customHeight="false" outlineLevel="0" collapsed="false">
      <c r="B20" s="693" t="s">
        <v>497</v>
      </c>
      <c r="C20" s="694" t="s">
        <v>526</v>
      </c>
    </row>
    <row r="21" customFormat="false" ht="18.75" hidden="false" customHeight="false" outlineLevel="0" collapsed="false">
      <c r="B21" s="695" t="s">
        <v>499</v>
      </c>
      <c r="C21" s="696" t="s">
        <v>527</v>
      </c>
    </row>
  </sheetData>
  <printOptions headings="false" gridLines="false" gridLinesSet="true" horizontalCentered="true" verticalCentered="false"/>
  <pageMargins left="0.236111111111111" right="0.236111111111111" top="0.747916666666667" bottom="0.747916666666667" header="0.511811023622047" footer="0.511811023622047"/>
  <pageSetup paperSize="9" scale="8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C19"/>
  <sheetViews>
    <sheetView showFormulas="false" showGridLines="false" showRowColHeaders="true" showZeros="true" rightToLeft="false" tabSelected="false" showOutlineSymbols="true" defaultGridColor="true" view="pageBreakPreview" topLeftCell="B1" colorId="64" zoomScale="100" zoomScaleNormal="130" zoomScalePageLayoutView="100" workbookViewId="0">
      <selection pane="topLeft" activeCell="B1" activeCellId="0" sqref="B1"/>
    </sheetView>
  </sheetViews>
  <sheetFormatPr defaultColWidth="8.39453125" defaultRowHeight="12.75" zeroHeight="false" outlineLevelRow="0" outlineLevelCol="0"/>
  <cols>
    <col collapsed="false" customWidth="true" hidden="false" outlineLevel="0" max="1" min="1" style="689" width="0.89"/>
    <col collapsed="false" customWidth="true" hidden="false" outlineLevel="0" max="2" min="2" style="689" width="7"/>
    <col collapsed="false" customWidth="true" hidden="false" outlineLevel="0" max="3" min="3" style="690" width="99.71"/>
    <col collapsed="false" customWidth="true" hidden="false" outlineLevel="0" max="4" min="4" style="689" width="0.89"/>
    <col collapsed="false" customWidth="false" hidden="false" outlineLevel="0" max="10" min="5" style="689" width="8.4"/>
    <col collapsed="false" customWidth="true" hidden="false" outlineLevel="0" max="11" min="11" style="689" width="7.8"/>
    <col collapsed="false" customWidth="false" hidden="false" outlineLevel="0" max="1024" min="12" style="689" width="8.4"/>
  </cols>
  <sheetData>
    <row r="1" s="689" customFormat="true" ht="12.75" hidden="false" customHeight="false" outlineLevel="0" collapsed="false">
      <c r="B1" s="689" t="s">
        <v>528</v>
      </c>
    </row>
    <row r="2" customFormat="false" ht="12.75" hidden="false" customHeight="false" outlineLevel="0" collapsed="false">
      <c r="C2" s="689" t="s">
        <v>529</v>
      </c>
    </row>
    <row r="3" customFormat="false" ht="6" hidden="false" customHeight="true" outlineLevel="0" collapsed="false"/>
    <row r="4" customFormat="false" ht="12.75" hidden="false" customHeight="false" outlineLevel="0" collapsed="false">
      <c r="B4" s="691" t="s">
        <v>465</v>
      </c>
      <c r="C4" s="692" t="s">
        <v>466</v>
      </c>
    </row>
    <row r="5" customFormat="false" ht="18.75" hidden="false" customHeight="false" outlineLevel="0" collapsed="false">
      <c r="B5" s="693" t="s">
        <v>467</v>
      </c>
      <c r="C5" s="694" t="s">
        <v>530</v>
      </c>
    </row>
    <row r="6" customFormat="false" ht="18.75" hidden="false" customHeight="false" outlineLevel="0" collapsed="false">
      <c r="B6" s="693" t="s">
        <v>469</v>
      </c>
      <c r="C6" s="694" t="s">
        <v>531</v>
      </c>
    </row>
    <row r="7" customFormat="false" ht="12.75" hidden="false" customHeight="false" outlineLevel="0" collapsed="false">
      <c r="B7" s="693" t="s">
        <v>505</v>
      </c>
      <c r="C7" s="694" t="s">
        <v>474</v>
      </c>
    </row>
    <row r="8" customFormat="false" ht="18.75" hidden="false" customHeight="false" outlineLevel="0" collapsed="false">
      <c r="B8" s="693" t="s">
        <v>471</v>
      </c>
      <c r="C8" s="694" t="s">
        <v>476</v>
      </c>
    </row>
    <row r="9" customFormat="false" ht="12.75" hidden="false" customHeight="false" outlineLevel="0" collapsed="false">
      <c r="B9" s="693" t="s">
        <v>473</v>
      </c>
      <c r="C9" s="694" t="s">
        <v>478</v>
      </c>
    </row>
    <row r="10" customFormat="false" ht="18.75" hidden="false" customHeight="false" outlineLevel="0" collapsed="false">
      <c r="B10" s="693" t="s">
        <v>506</v>
      </c>
      <c r="C10" s="694" t="s">
        <v>480</v>
      </c>
    </row>
    <row r="11" customFormat="false" ht="57" hidden="false" customHeight="false" outlineLevel="0" collapsed="false">
      <c r="B11" s="693" t="s">
        <v>475</v>
      </c>
      <c r="C11" s="694" t="s">
        <v>532</v>
      </c>
    </row>
    <row r="12" customFormat="false" ht="38.25" hidden="false" customHeight="false" outlineLevel="0" collapsed="false">
      <c r="B12" s="693" t="s">
        <v>477</v>
      </c>
      <c r="C12" s="694" t="s">
        <v>533</v>
      </c>
    </row>
    <row r="13" customFormat="false" ht="28.5" hidden="false" customHeight="false" outlineLevel="0" collapsed="false">
      <c r="B13" s="693" t="s">
        <v>481</v>
      </c>
      <c r="C13" s="694" t="s">
        <v>534</v>
      </c>
    </row>
    <row r="14" customFormat="false" ht="38.25" hidden="false" customHeight="false" outlineLevel="0" collapsed="false">
      <c r="B14" s="693" t="s">
        <v>483</v>
      </c>
      <c r="C14" s="694" t="s">
        <v>535</v>
      </c>
    </row>
    <row r="15" customFormat="false" ht="28.5" hidden="false" customHeight="false" outlineLevel="0" collapsed="false">
      <c r="B15" s="693" t="s">
        <v>485</v>
      </c>
      <c r="C15" s="694" t="s">
        <v>536</v>
      </c>
    </row>
    <row r="16" customFormat="false" ht="12.75" hidden="false" customHeight="false" outlineLevel="0" collapsed="false">
      <c r="B16" s="693" t="s">
        <v>487</v>
      </c>
      <c r="C16" s="694" t="s">
        <v>492</v>
      </c>
    </row>
    <row r="17" customFormat="false" ht="12.75" hidden="false" customHeight="false" outlineLevel="0" collapsed="false">
      <c r="B17" s="693" t="s">
        <v>491</v>
      </c>
      <c r="C17" s="694" t="s">
        <v>512</v>
      </c>
    </row>
    <row r="18" customFormat="false" ht="12.75" hidden="false" customHeight="false" outlineLevel="0" collapsed="false">
      <c r="B18" s="695" t="s">
        <v>493</v>
      </c>
      <c r="C18" s="696" t="s">
        <v>513</v>
      </c>
    </row>
    <row r="19" customFormat="false" ht="12.75" hidden="false" customHeight="false" outlineLevel="0" collapsed="false">
      <c r="B19" s="697"/>
    </row>
  </sheetData>
  <printOptions headings="false" gridLines="false" gridLinesSet="true" horizontalCentered="true" verticalCentered="false"/>
  <pageMargins left="0.236111111111111" right="0.236111111111111" top="0.747916666666667" bottom="0.747916666666667" header="0.511811023622047" footer="0.511811023622047"/>
  <pageSetup paperSize="9" scale="8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8"/>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1015625" defaultRowHeight="12.75" zeroHeight="false" outlineLevelRow="0" outlineLevelCol="0"/>
  <cols>
    <col collapsed="false" customWidth="true" hidden="false" outlineLevel="0" max="1" min="1" style="698" width="41.51"/>
    <col collapsed="false" customWidth="true" hidden="false" outlineLevel="0" max="2" min="2" style="698" width="27"/>
    <col collapsed="false" customWidth="false" hidden="false" outlineLevel="0" max="1024" min="3" style="698" width="8.11"/>
  </cols>
  <sheetData>
    <row r="1" customFormat="false" ht="22.5" hidden="false" customHeight="true" outlineLevel="0" collapsed="false">
      <c r="A1" s="698" t="s">
        <v>537</v>
      </c>
    </row>
    <row r="2" customFormat="false" ht="24.75" hidden="false" customHeight="true" outlineLevel="0" collapsed="false">
      <c r="A2" s="699" t="s">
        <v>538</v>
      </c>
      <c r="B2" s="699"/>
    </row>
    <row r="3" customFormat="false" ht="18.75" hidden="false" customHeight="true" outlineLevel="0" collapsed="false"/>
    <row r="4" customFormat="false" ht="13.5" hidden="false" customHeight="true" outlineLevel="0" collapsed="false">
      <c r="A4" s="700" t="s">
        <v>539</v>
      </c>
      <c r="B4" s="701" t="s">
        <v>540</v>
      </c>
    </row>
    <row r="5" customFormat="false" ht="18.75" hidden="false" customHeight="true" outlineLevel="0" collapsed="false">
      <c r="A5" s="702" t="s">
        <v>541</v>
      </c>
      <c r="B5" s="701"/>
    </row>
    <row r="6" customFormat="false" ht="15" hidden="false" customHeight="true" outlineLevel="0" collapsed="false">
      <c r="A6" s="703"/>
      <c r="B6" s="704"/>
    </row>
    <row r="7" customFormat="false" ht="39" hidden="false" customHeight="true" outlineLevel="0" collapsed="false">
      <c r="A7" s="705"/>
      <c r="B7" s="704"/>
    </row>
    <row r="8" customFormat="false" ht="15" hidden="false" customHeight="true" outlineLevel="0" collapsed="false">
      <c r="A8" s="703"/>
      <c r="B8" s="704"/>
    </row>
    <row r="9" customFormat="false" ht="39" hidden="false" customHeight="true" outlineLevel="0" collapsed="false">
      <c r="A9" s="705"/>
      <c r="B9" s="704"/>
    </row>
    <row r="10" customFormat="false" ht="15" hidden="false" customHeight="true" outlineLevel="0" collapsed="false">
      <c r="A10" s="703"/>
      <c r="B10" s="704"/>
    </row>
    <row r="11" customFormat="false" ht="39" hidden="false" customHeight="true" outlineLevel="0" collapsed="false">
      <c r="A11" s="705"/>
      <c r="B11" s="704"/>
    </row>
    <row r="12" customFormat="false" ht="15" hidden="false" customHeight="true" outlineLevel="0" collapsed="false">
      <c r="A12" s="703"/>
      <c r="B12" s="704"/>
    </row>
    <row r="13" customFormat="false" ht="39" hidden="false" customHeight="true" outlineLevel="0" collapsed="false">
      <c r="A13" s="705"/>
      <c r="B13" s="704"/>
    </row>
    <row r="14" customFormat="false" ht="15" hidden="false" customHeight="true" outlineLevel="0" collapsed="false">
      <c r="A14" s="703"/>
      <c r="B14" s="704"/>
    </row>
    <row r="15" customFormat="false" ht="39" hidden="false" customHeight="true" outlineLevel="0" collapsed="false">
      <c r="A15" s="705"/>
      <c r="B15" s="704"/>
    </row>
    <row r="16" customFormat="false" ht="7.5" hidden="false" customHeight="true" outlineLevel="0" collapsed="false"/>
    <row r="17" customFormat="false" ht="15" hidden="false" customHeight="true" outlineLevel="0" collapsed="false">
      <c r="A17" s="706"/>
      <c r="B17" s="706"/>
    </row>
    <row r="18" customFormat="false" ht="15" hidden="false" customHeight="true" outlineLevel="0" collapsed="false">
      <c r="A18" s="706"/>
      <c r="B18" s="706"/>
    </row>
  </sheetData>
  <mergeCells count="9">
    <mergeCell ref="A2:B2"/>
    <mergeCell ref="B4:B5"/>
    <mergeCell ref="B6:B7"/>
    <mergeCell ref="B8:B9"/>
    <mergeCell ref="B10:B11"/>
    <mergeCell ref="B12:B13"/>
    <mergeCell ref="B14:B15"/>
    <mergeCell ref="A17:B17"/>
    <mergeCell ref="A18:B18"/>
  </mergeCells>
  <printOptions headings="false" gridLines="false" gridLinesSet="true" horizontalCentered="true" verticalCentered="false"/>
  <pageMargins left="0.551388888888889" right="0.39375" top="0.590277777777778" bottom="0.433333333333333"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W4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26.25" zeroHeight="false" outlineLevelRow="0" outlineLevelCol="0"/>
  <cols>
    <col collapsed="false" customWidth="true" hidden="false" outlineLevel="0" max="1" min="1" style="155" width="1.59"/>
    <col collapsed="false" customWidth="true" hidden="false" outlineLevel="0" max="2" min="2" style="314" width="5.6"/>
    <col collapsed="false" customWidth="true" hidden="false" outlineLevel="0" max="3" min="3" style="314" width="10.59"/>
    <col collapsed="false" customWidth="true" hidden="false" outlineLevel="0" max="4" min="4" style="314" width="3.4"/>
    <col collapsed="false" customWidth="true" hidden="false" outlineLevel="0" max="5" min="5" style="155" width="15.6"/>
    <col collapsed="false" customWidth="true" hidden="false" outlineLevel="0" max="6" min="6" style="155" width="3.4"/>
    <col collapsed="false" customWidth="true" hidden="false" outlineLevel="0" max="7" min="7" style="155" width="15.6"/>
    <col collapsed="false" customWidth="true" hidden="false" outlineLevel="0" max="8" min="8" style="155" width="3.4"/>
    <col collapsed="false" customWidth="true" hidden="false" outlineLevel="0" max="9" min="9" style="314" width="15.6"/>
    <col collapsed="false" customWidth="true" hidden="false" outlineLevel="0" max="10" min="10" style="155" width="3.4"/>
    <col collapsed="false" customWidth="true" hidden="false" outlineLevel="0" max="11" min="11" style="155" width="15.6"/>
    <col collapsed="false" customWidth="true" hidden="false" outlineLevel="0" max="12" min="12" style="155" width="3.4"/>
    <col collapsed="false" customWidth="true" hidden="false" outlineLevel="0" max="13" min="13" style="155" width="15.6"/>
    <col collapsed="false" customWidth="true" hidden="false" outlineLevel="0" max="14" min="14" style="155" width="3.4"/>
    <col collapsed="false" customWidth="true" hidden="false" outlineLevel="0" max="15" min="15" style="155" width="15.6"/>
    <col collapsed="false" customWidth="true" hidden="false" outlineLevel="0" max="16" min="16" style="155" width="3.4"/>
    <col collapsed="false" customWidth="true" hidden="false" outlineLevel="0" max="17" min="17" style="155" width="15.6"/>
    <col collapsed="false" customWidth="true" hidden="false" outlineLevel="0" max="18" min="18" style="155" width="3.4"/>
    <col collapsed="false" customWidth="true" hidden="false" outlineLevel="0" max="19" min="19" style="155" width="15.6"/>
    <col collapsed="false" customWidth="true" hidden="false" outlineLevel="0" max="20" min="20" style="155" width="3.4"/>
    <col collapsed="false" customWidth="true" hidden="false" outlineLevel="0" max="21" min="21" style="155" width="15.6"/>
    <col collapsed="false" customWidth="true" hidden="false" outlineLevel="0" max="22" min="22" style="155" width="3.4"/>
    <col collapsed="false" customWidth="true" hidden="false" outlineLevel="0" max="23" min="23" style="155" width="50.6"/>
    <col collapsed="false" customWidth="false" hidden="false" outlineLevel="0" max="1024" min="24" style="155" width="9"/>
  </cols>
  <sheetData>
    <row r="1" customFormat="false" ht="26.25" hidden="false" customHeight="false" outlineLevel="0" collapsed="false">
      <c r="B1" s="315" t="s">
        <v>36</v>
      </c>
    </row>
    <row r="2" customFormat="false" ht="26.25" hidden="false" customHeight="false" outlineLevel="0" collapsed="false">
      <c r="B2" s="316" t="s">
        <v>37</v>
      </c>
      <c r="E2" s="154"/>
      <c r="I2" s="156"/>
    </row>
    <row r="3" customFormat="false" ht="26.25" hidden="false" customHeight="false" outlineLevel="0" collapsed="false">
      <c r="B3" s="156" t="s">
        <v>38</v>
      </c>
      <c r="E3" s="154" t="s">
        <v>39</v>
      </c>
      <c r="I3" s="156"/>
    </row>
    <row r="4" customFormat="false" ht="26.25" hidden="false" customHeight="false" outlineLevel="0" collapsed="false">
      <c r="B4" s="316"/>
      <c r="E4" s="317" t="s">
        <v>40</v>
      </c>
      <c r="F4" s="317"/>
      <c r="G4" s="317"/>
      <c r="H4" s="317"/>
      <c r="I4" s="317"/>
      <c r="J4" s="317"/>
      <c r="K4" s="317"/>
      <c r="M4" s="317" t="s">
        <v>160</v>
      </c>
      <c r="N4" s="317"/>
      <c r="O4" s="317"/>
      <c r="Q4" s="317" t="s">
        <v>161</v>
      </c>
      <c r="R4" s="317"/>
      <c r="S4" s="317"/>
      <c r="T4" s="317"/>
      <c r="U4" s="317"/>
      <c r="W4" s="317" t="s">
        <v>41</v>
      </c>
    </row>
    <row r="5" customFormat="false" ht="26.25" hidden="false" customHeight="false" outlineLevel="0" collapsed="false">
      <c r="B5" s="314" t="s">
        <v>21</v>
      </c>
      <c r="C5" s="314" t="s">
        <v>42</v>
      </c>
      <c r="E5" s="314" t="s">
        <v>43</v>
      </c>
      <c r="F5" s="314"/>
      <c r="G5" s="314" t="s">
        <v>44</v>
      </c>
      <c r="I5" s="314" t="s">
        <v>45</v>
      </c>
      <c r="K5" s="314" t="s">
        <v>40</v>
      </c>
      <c r="M5" s="314" t="s">
        <v>162</v>
      </c>
      <c r="O5" s="314" t="s">
        <v>163</v>
      </c>
      <c r="Q5" s="314" t="s">
        <v>162</v>
      </c>
      <c r="S5" s="314" t="s">
        <v>163</v>
      </c>
      <c r="U5" s="314" t="s">
        <v>40</v>
      </c>
      <c r="W5" s="317"/>
    </row>
    <row r="6" customFormat="false" ht="26.25" hidden="false" customHeight="false" outlineLevel="0" collapsed="false">
      <c r="B6" s="314" t="n">
        <v>1</v>
      </c>
      <c r="C6" s="159" t="s">
        <v>46</v>
      </c>
      <c r="D6" s="314" t="s">
        <v>47</v>
      </c>
      <c r="E6" s="161" t="n">
        <v>0.375</v>
      </c>
      <c r="F6" s="314" t="s">
        <v>48</v>
      </c>
      <c r="G6" s="161" t="n">
        <v>0.75</v>
      </c>
      <c r="H6" s="155" t="s">
        <v>49</v>
      </c>
      <c r="I6" s="161" t="n">
        <v>0.0416666666666667</v>
      </c>
      <c r="J6" s="155" t="s">
        <v>7</v>
      </c>
      <c r="K6" s="318" t="n">
        <f aca="false">(G6-E6-I6)*24</f>
        <v>8</v>
      </c>
      <c r="M6" s="161" t="n">
        <v>0.395833333333333</v>
      </c>
      <c r="N6" s="314" t="s">
        <v>48</v>
      </c>
      <c r="O6" s="161" t="n">
        <v>0.6875</v>
      </c>
      <c r="Q6" s="319" t="n">
        <f aca="false">IF(E6&lt;M6,M6,E6)</f>
        <v>0.395833333333333</v>
      </c>
      <c r="R6" s="314" t="s">
        <v>48</v>
      </c>
      <c r="S6" s="319" t="n">
        <f aca="false">IF(G6&gt;O6,O6,G6)</f>
        <v>0.6875</v>
      </c>
      <c r="U6" s="318" t="n">
        <f aca="false">(S6-Q6)*24</f>
        <v>7</v>
      </c>
      <c r="W6" s="165"/>
    </row>
    <row r="7" customFormat="false" ht="26.25" hidden="false" customHeight="false" outlineLevel="0" collapsed="false">
      <c r="B7" s="314" t="n">
        <v>2</v>
      </c>
      <c r="C7" s="159" t="s">
        <v>50</v>
      </c>
      <c r="D7" s="314" t="s">
        <v>47</v>
      </c>
      <c r="E7" s="161"/>
      <c r="F7" s="314" t="s">
        <v>48</v>
      </c>
      <c r="G7" s="161"/>
      <c r="H7" s="155" t="s">
        <v>49</v>
      </c>
      <c r="I7" s="161" t="n">
        <v>0</v>
      </c>
      <c r="J7" s="155" t="s">
        <v>7</v>
      </c>
      <c r="K7" s="318" t="n">
        <f aca="false">(G7-E7-I7)*24</f>
        <v>0</v>
      </c>
      <c r="M7" s="161"/>
      <c r="N7" s="314" t="s">
        <v>48</v>
      </c>
      <c r="O7" s="161"/>
      <c r="Q7" s="319" t="n">
        <f aca="false">IF(E7&lt;M7,M7,E7)</f>
        <v>0</v>
      </c>
      <c r="R7" s="314" t="s">
        <v>48</v>
      </c>
      <c r="S7" s="319" t="n">
        <f aca="false">IF(G7&gt;O7,O7,G7)</f>
        <v>0</v>
      </c>
      <c r="U7" s="318" t="n">
        <f aca="false">(S7-Q7)*24</f>
        <v>0</v>
      </c>
      <c r="W7" s="165"/>
    </row>
    <row r="8" customFormat="false" ht="26.25" hidden="false" customHeight="false" outlineLevel="0" collapsed="false">
      <c r="B8" s="314" t="n">
        <v>3</v>
      </c>
      <c r="C8" s="159" t="s">
        <v>51</v>
      </c>
      <c r="D8" s="314" t="s">
        <v>47</v>
      </c>
      <c r="E8" s="161"/>
      <c r="F8" s="314" t="s">
        <v>48</v>
      </c>
      <c r="G8" s="161"/>
      <c r="H8" s="155" t="s">
        <v>49</v>
      </c>
      <c r="I8" s="161" t="n">
        <v>0</v>
      </c>
      <c r="J8" s="155" t="s">
        <v>7</v>
      </c>
      <c r="K8" s="318" t="n">
        <f aca="false">(G8-E8-I8)*24</f>
        <v>0</v>
      </c>
      <c r="M8" s="161"/>
      <c r="N8" s="314" t="s">
        <v>48</v>
      </c>
      <c r="O8" s="161"/>
      <c r="Q8" s="319" t="n">
        <f aca="false">IF(E8&lt;M8,M8,E8)</f>
        <v>0</v>
      </c>
      <c r="R8" s="314" t="s">
        <v>48</v>
      </c>
      <c r="S8" s="319" t="n">
        <f aca="false">IF(G8&gt;O8,O8,G8)</f>
        <v>0</v>
      </c>
      <c r="U8" s="318" t="n">
        <f aca="false">(S8-Q8)*24</f>
        <v>0</v>
      </c>
      <c r="W8" s="165"/>
    </row>
    <row r="9" customFormat="false" ht="26.25" hidden="false" customHeight="false" outlineLevel="0" collapsed="false">
      <c r="B9" s="314" t="n">
        <v>4</v>
      </c>
      <c r="C9" s="159" t="s">
        <v>52</v>
      </c>
      <c r="D9" s="314" t="s">
        <v>47</v>
      </c>
      <c r="E9" s="161"/>
      <c r="F9" s="314" t="s">
        <v>48</v>
      </c>
      <c r="G9" s="161"/>
      <c r="H9" s="155" t="s">
        <v>49</v>
      </c>
      <c r="I9" s="161" t="n">
        <v>0</v>
      </c>
      <c r="J9" s="155" t="s">
        <v>7</v>
      </c>
      <c r="K9" s="318" t="n">
        <f aca="false">(G9-E9-I9)*24</f>
        <v>0</v>
      </c>
      <c r="M9" s="161"/>
      <c r="N9" s="314" t="s">
        <v>48</v>
      </c>
      <c r="O9" s="161"/>
      <c r="Q9" s="319" t="n">
        <f aca="false">IF(E9&lt;M9,M9,E9)</f>
        <v>0</v>
      </c>
      <c r="R9" s="314" t="s">
        <v>48</v>
      </c>
      <c r="S9" s="319" t="n">
        <f aca="false">IF(G9&gt;O9,O9,G9)</f>
        <v>0</v>
      </c>
      <c r="U9" s="318" t="n">
        <f aca="false">(S9-Q9)*24</f>
        <v>0</v>
      </c>
      <c r="W9" s="165"/>
    </row>
    <row r="10" customFormat="false" ht="26.25" hidden="false" customHeight="false" outlineLevel="0" collapsed="false">
      <c r="B10" s="314" t="n">
        <v>5</v>
      </c>
      <c r="C10" s="159" t="s">
        <v>53</v>
      </c>
      <c r="D10" s="314" t="s">
        <v>47</v>
      </c>
      <c r="E10" s="161"/>
      <c r="F10" s="314" t="s">
        <v>48</v>
      </c>
      <c r="G10" s="161"/>
      <c r="H10" s="155" t="s">
        <v>49</v>
      </c>
      <c r="I10" s="161" t="n">
        <v>0</v>
      </c>
      <c r="J10" s="155" t="s">
        <v>7</v>
      </c>
      <c r="K10" s="318" t="n">
        <f aca="false">(G10-E10-I10)*24</f>
        <v>0</v>
      </c>
      <c r="M10" s="161"/>
      <c r="N10" s="314" t="s">
        <v>48</v>
      </c>
      <c r="O10" s="161"/>
      <c r="Q10" s="319" t="n">
        <f aca="false">IF(E10&lt;M10,M10,E10)</f>
        <v>0</v>
      </c>
      <c r="R10" s="314" t="s">
        <v>48</v>
      </c>
      <c r="S10" s="319" t="n">
        <f aca="false">IF(G10&gt;O10,O10,G10)</f>
        <v>0</v>
      </c>
      <c r="U10" s="318" t="n">
        <f aca="false">(S10-Q10)*24</f>
        <v>0</v>
      </c>
      <c r="W10" s="165"/>
    </row>
    <row r="11" customFormat="false" ht="26.25" hidden="false" customHeight="false" outlineLevel="0" collapsed="false">
      <c r="B11" s="314" t="n">
        <v>6</v>
      </c>
      <c r="C11" s="159" t="s">
        <v>54</v>
      </c>
      <c r="D11" s="314" t="s">
        <v>47</v>
      </c>
      <c r="E11" s="161"/>
      <c r="F11" s="314" t="s">
        <v>48</v>
      </c>
      <c r="G11" s="161"/>
      <c r="H11" s="155" t="s">
        <v>49</v>
      </c>
      <c r="I11" s="161" t="n">
        <v>0</v>
      </c>
      <c r="J11" s="155" t="s">
        <v>7</v>
      </c>
      <c r="K11" s="318" t="n">
        <f aca="false">(G11-E11-I11)*24</f>
        <v>0</v>
      </c>
      <c r="M11" s="161"/>
      <c r="N11" s="314" t="s">
        <v>48</v>
      </c>
      <c r="O11" s="161"/>
      <c r="Q11" s="319" t="n">
        <f aca="false">IF(E11&lt;M11,M11,E11)</f>
        <v>0</v>
      </c>
      <c r="R11" s="314" t="s">
        <v>48</v>
      </c>
      <c r="S11" s="319" t="n">
        <f aca="false">IF(G11&gt;O11,O11,G11)</f>
        <v>0</v>
      </c>
      <c r="U11" s="318" t="n">
        <f aca="false">(S11-Q11)*24</f>
        <v>0</v>
      </c>
      <c r="W11" s="165"/>
    </row>
    <row r="12" customFormat="false" ht="26.25" hidden="false" customHeight="false" outlineLevel="0" collapsed="false">
      <c r="B12" s="314" t="n">
        <v>7</v>
      </c>
      <c r="C12" s="159" t="s">
        <v>55</v>
      </c>
      <c r="D12" s="314" t="s">
        <v>47</v>
      </c>
      <c r="E12" s="161"/>
      <c r="F12" s="314" t="s">
        <v>48</v>
      </c>
      <c r="G12" s="161"/>
      <c r="H12" s="155" t="s">
        <v>49</v>
      </c>
      <c r="I12" s="161" t="n">
        <v>0</v>
      </c>
      <c r="J12" s="155" t="s">
        <v>7</v>
      </c>
      <c r="K12" s="318" t="n">
        <f aca="false">(G12-E12-I12)*24</f>
        <v>0</v>
      </c>
      <c r="M12" s="161"/>
      <c r="N12" s="314" t="s">
        <v>48</v>
      </c>
      <c r="O12" s="161"/>
      <c r="Q12" s="319" t="n">
        <f aca="false">IF(E12&lt;M12,M12,E12)</f>
        <v>0</v>
      </c>
      <c r="R12" s="314" t="s">
        <v>48</v>
      </c>
      <c r="S12" s="319" t="n">
        <f aca="false">IF(G12&gt;O12,O12,G12)</f>
        <v>0</v>
      </c>
      <c r="U12" s="318" t="n">
        <f aca="false">(S12-Q12)*24</f>
        <v>0</v>
      </c>
      <c r="W12" s="165"/>
    </row>
    <row r="13" customFormat="false" ht="26.25" hidden="false" customHeight="false" outlineLevel="0" collapsed="false">
      <c r="B13" s="314" t="n">
        <v>8</v>
      </c>
      <c r="C13" s="159" t="s">
        <v>56</v>
      </c>
      <c r="D13" s="314" t="s">
        <v>47</v>
      </c>
      <c r="E13" s="161"/>
      <c r="F13" s="314" t="s">
        <v>48</v>
      </c>
      <c r="G13" s="161"/>
      <c r="H13" s="155" t="s">
        <v>49</v>
      </c>
      <c r="I13" s="161" t="n">
        <v>0</v>
      </c>
      <c r="J13" s="155" t="s">
        <v>7</v>
      </c>
      <c r="K13" s="318" t="n">
        <f aca="false">(G13-E13-I13)*24</f>
        <v>0</v>
      </c>
      <c r="M13" s="161"/>
      <c r="N13" s="314" t="s">
        <v>48</v>
      </c>
      <c r="O13" s="161"/>
      <c r="Q13" s="319" t="n">
        <f aca="false">IF(E13&lt;M13,M13,E13)</f>
        <v>0</v>
      </c>
      <c r="R13" s="314" t="s">
        <v>48</v>
      </c>
      <c r="S13" s="319" t="n">
        <f aca="false">IF(G13&gt;O13,O13,G13)</f>
        <v>0</v>
      </c>
      <c r="U13" s="318" t="n">
        <f aca="false">(S13-Q13)*24</f>
        <v>0</v>
      </c>
      <c r="W13" s="165"/>
    </row>
    <row r="14" customFormat="false" ht="26.25" hidden="false" customHeight="false" outlineLevel="0" collapsed="false">
      <c r="B14" s="314" t="n">
        <v>9</v>
      </c>
      <c r="C14" s="159" t="s">
        <v>57</v>
      </c>
      <c r="D14" s="314" t="s">
        <v>47</v>
      </c>
      <c r="E14" s="161"/>
      <c r="F14" s="314" t="s">
        <v>48</v>
      </c>
      <c r="G14" s="161"/>
      <c r="H14" s="155" t="s">
        <v>49</v>
      </c>
      <c r="I14" s="161" t="n">
        <v>0</v>
      </c>
      <c r="J14" s="155" t="s">
        <v>7</v>
      </c>
      <c r="K14" s="318" t="n">
        <f aca="false">(G14-E14-I14)*24</f>
        <v>0</v>
      </c>
      <c r="M14" s="161"/>
      <c r="N14" s="314" t="s">
        <v>48</v>
      </c>
      <c r="O14" s="161"/>
      <c r="Q14" s="319" t="n">
        <f aca="false">IF(E14&lt;M14,M14,E14)</f>
        <v>0</v>
      </c>
      <c r="R14" s="314" t="s">
        <v>48</v>
      </c>
      <c r="S14" s="319" t="n">
        <f aca="false">IF(G14&gt;O14,O14,G14)</f>
        <v>0</v>
      </c>
      <c r="U14" s="318" t="n">
        <f aca="false">(S14-Q14)*24</f>
        <v>0</v>
      </c>
      <c r="W14" s="165"/>
    </row>
    <row r="15" customFormat="false" ht="26.25" hidden="false" customHeight="false" outlineLevel="0" collapsed="false">
      <c r="B15" s="314" t="n">
        <v>10</v>
      </c>
      <c r="C15" s="159" t="s">
        <v>58</v>
      </c>
      <c r="D15" s="314" t="s">
        <v>47</v>
      </c>
      <c r="E15" s="161"/>
      <c r="F15" s="314" t="s">
        <v>48</v>
      </c>
      <c r="G15" s="161"/>
      <c r="H15" s="155" t="s">
        <v>49</v>
      </c>
      <c r="I15" s="161" t="n">
        <v>0</v>
      </c>
      <c r="J15" s="155" t="s">
        <v>7</v>
      </c>
      <c r="K15" s="318" t="n">
        <f aca="false">(G15-E15-I15)*24</f>
        <v>0</v>
      </c>
      <c r="M15" s="161"/>
      <c r="N15" s="314" t="s">
        <v>48</v>
      </c>
      <c r="O15" s="161"/>
      <c r="Q15" s="319" t="n">
        <f aca="false">IF(E15&lt;M15,M15,E15)</f>
        <v>0</v>
      </c>
      <c r="R15" s="314" t="s">
        <v>48</v>
      </c>
      <c r="S15" s="319" t="n">
        <f aca="false">IF(G15&gt;O15,O15,G15)</f>
        <v>0</v>
      </c>
      <c r="U15" s="318" t="n">
        <f aca="false">(S15-Q15)*24</f>
        <v>0</v>
      </c>
      <c r="W15" s="165"/>
    </row>
    <row r="16" customFormat="false" ht="26.25" hidden="false" customHeight="false" outlineLevel="0" collapsed="false">
      <c r="B16" s="314" t="n">
        <v>11</v>
      </c>
      <c r="C16" s="159" t="s">
        <v>59</v>
      </c>
      <c r="D16" s="314" t="s">
        <v>47</v>
      </c>
      <c r="E16" s="161"/>
      <c r="F16" s="314" t="s">
        <v>48</v>
      </c>
      <c r="G16" s="161"/>
      <c r="H16" s="155" t="s">
        <v>49</v>
      </c>
      <c r="I16" s="161" t="n">
        <v>0</v>
      </c>
      <c r="J16" s="155" t="s">
        <v>7</v>
      </c>
      <c r="K16" s="318" t="n">
        <f aca="false">(G16-E16-I16)*24</f>
        <v>0</v>
      </c>
      <c r="M16" s="161"/>
      <c r="N16" s="314" t="s">
        <v>48</v>
      </c>
      <c r="O16" s="161"/>
      <c r="Q16" s="319" t="n">
        <f aca="false">IF(E16&lt;M16,M16,E16)</f>
        <v>0</v>
      </c>
      <c r="R16" s="314" t="s">
        <v>48</v>
      </c>
      <c r="S16" s="319" t="n">
        <f aca="false">IF(G16&gt;O16,O16,G16)</f>
        <v>0</v>
      </c>
      <c r="U16" s="318" t="n">
        <f aca="false">(S16-Q16)*24</f>
        <v>0</v>
      </c>
      <c r="W16" s="165"/>
    </row>
    <row r="17" customFormat="false" ht="26.25" hidden="false" customHeight="false" outlineLevel="0" collapsed="false">
      <c r="B17" s="314" t="n">
        <v>12</v>
      </c>
      <c r="C17" s="159" t="s">
        <v>60</v>
      </c>
      <c r="D17" s="314" t="s">
        <v>47</v>
      </c>
      <c r="E17" s="161"/>
      <c r="F17" s="314" t="s">
        <v>48</v>
      </c>
      <c r="G17" s="161"/>
      <c r="H17" s="155" t="s">
        <v>49</v>
      </c>
      <c r="I17" s="161" t="n">
        <v>0</v>
      </c>
      <c r="J17" s="155" t="s">
        <v>7</v>
      </c>
      <c r="K17" s="318" t="n">
        <f aca="false">(G17-E17-I17)*24</f>
        <v>0</v>
      </c>
      <c r="M17" s="161"/>
      <c r="N17" s="314" t="s">
        <v>48</v>
      </c>
      <c r="O17" s="161"/>
      <c r="Q17" s="319" t="n">
        <f aca="false">IF(E17&lt;M17,M17,E17)</f>
        <v>0</v>
      </c>
      <c r="R17" s="314" t="s">
        <v>48</v>
      </c>
      <c r="S17" s="319" t="n">
        <f aca="false">IF(G17&gt;O17,O17,G17)</f>
        <v>0</v>
      </c>
      <c r="U17" s="318" t="n">
        <f aca="false">(S17-Q17)*24</f>
        <v>0</v>
      </c>
      <c r="W17" s="165"/>
    </row>
    <row r="18" customFormat="false" ht="26.25" hidden="false" customHeight="false" outlineLevel="0" collapsed="false">
      <c r="B18" s="314" t="n">
        <v>13</v>
      </c>
      <c r="C18" s="159" t="s">
        <v>61</v>
      </c>
      <c r="D18" s="314" t="s">
        <v>47</v>
      </c>
      <c r="E18" s="161"/>
      <c r="F18" s="314" t="s">
        <v>48</v>
      </c>
      <c r="G18" s="161"/>
      <c r="H18" s="155" t="s">
        <v>49</v>
      </c>
      <c r="I18" s="161" t="n">
        <v>0</v>
      </c>
      <c r="J18" s="155" t="s">
        <v>7</v>
      </c>
      <c r="K18" s="318" t="n">
        <f aca="false">(G18-E18-I18)*24</f>
        <v>0</v>
      </c>
      <c r="M18" s="161"/>
      <c r="N18" s="314" t="s">
        <v>48</v>
      </c>
      <c r="O18" s="161"/>
      <c r="Q18" s="319" t="n">
        <f aca="false">IF(E18&lt;M18,M18,E18)</f>
        <v>0</v>
      </c>
      <c r="R18" s="314" t="s">
        <v>48</v>
      </c>
      <c r="S18" s="319" t="n">
        <f aca="false">IF(G18&gt;O18,O18,G18)</f>
        <v>0</v>
      </c>
      <c r="U18" s="318" t="n">
        <f aca="false">(S18-Q18)*24</f>
        <v>0</v>
      </c>
      <c r="W18" s="165"/>
    </row>
    <row r="19" customFormat="false" ht="26.25" hidden="false" customHeight="false" outlineLevel="0" collapsed="false">
      <c r="B19" s="314" t="n">
        <v>14</v>
      </c>
      <c r="C19" s="159" t="s">
        <v>62</v>
      </c>
      <c r="D19" s="314" t="s">
        <v>47</v>
      </c>
      <c r="E19" s="161"/>
      <c r="F19" s="314" t="s">
        <v>48</v>
      </c>
      <c r="G19" s="161"/>
      <c r="H19" s="155" t="s">
        <v>49</v>
      </c>
      <c r="I19" s="161" t="n">
        <v>0</v>
      </c>
      <c r="J19" s="155" t="s">
        <v>7</v>
      </c>
      <c r="K19" s="318" t="n">
        <f aca="false">(G19-E19-I19)*24</f>
        <v>0</v>
      </c>
      <c r="M19" s="161"/>
      <c r="N19" s="314" t="s">
        <v>48</v>
      </c>
      <c r="O19" s="161"/>
      <c r="Q19" s="319" t="n">
        <f aca="false">IF(E19&lt;M19,M19,E19)</f>
        <v>0</v>
      </c>
      <c r="R19" s="314" t="s">
        <v>48</v>
      </c>
      <c r="S19" s="319" t="n">
        <f aca="false">IF(G19&gt;O19,O19,G19)</f>
        <v>0</v>
      </c>
      <c r="U19" s="318" t="n">
        <f aca="false">(S19-Q19)*24</f>
        <v>0</v>
      </c>
      <c r="W19" s="165"/>
    </row>
    <row r="20" customFormat="false" ht="26.25" hidden="false" customHeight="false" outlineLevel="0" collapsed="false">
      <c r="B20" s="314" t="n">
        <v>15</v>
      </c>
      <c r="C20" s="159" t="s">
        <v>63</v>
      </c>
      <c r="D20" s="314" t="s">
        <v>47</v>
      </c>
      <c r="E20" s="161"/>
      <c r="F20" s="314" t="s">
        <v>48</v>
      </c>
      <c r="G20" s="161"/>
      <c r="H20" s="155" t="s">
        <v>49</v>
      </c>
      <c r="I20" s="161" t="n">
        <v>0</v>
      </c>
      <c r="J20" s="155" t="s">
        <v>7</v>
      </c>
      <c r="K20" s="320" t="n">
        <f aca="false">(G20-E20-I20)*24</f>
        <v>0</v>
      </c>
      <c r="M20" s="161"/>
      <c r="N20" s="314" t="s">
        <v>48</v>
      </c>
      <c r="O20" s="161"/>
      <c r="Q20" s="319" t="n">
        <f aca="false">IF(E20&lt;M20,M20,E20)</f>
        <v>0</v>
      </c>
      <c r="R20" s="314" t="s">
        <v>48</v>
      </c>
      <c r="S20" s="319" t="n">
        <f aca="false">IF(G20&gt;O20,O20,G20)</f>
        <v>0</v>
      </c>
      <c r="U20" s="318" t="n">
        <f aca="false">(S20-Q20)*24</f>
        <v>0</v>
      </c>
      <c r="W20" s="165"/>
    </row>
    <row r="21" customFormat="false" ht="26.25" hidden="false" customHeight="false" outlineLevel="0" collapsed="false">
      <c r="B21" s="314" t="n">
        <v>16</v>
      </c>
      <c r="C21" s="159" t="s">
        <v>64</v>
      </c>
      <c r="D21" s="314" t="s">
        <v>47</v>
      </c>
      <c r="E21" s="161"/>
      <c r="F21" s="314" t="s">
        <v>48</v>
      </c>
      <c r="G21" s="161"/>
      <c r="H21" s="155" t="s">
        <v>49</v>
      </c>
      <c r="I21" s="161" t="n">
        <v>0</v>
      </c>
      <c r="J21" s="155" t="s">
        <v>7</v>
      </c>
      <c r="K21" s="318" t="n">
        <f aca="false">(G21-E21-I21)*24</f>
        <v>0</v>
      </c>
      <c r="M21" s="161"/>
      <c r="N21" s="314" t="s">
        <v>48</v>
      </c>
      <c r="O21" s="161"/>
      <c r="Q21" s="319" t="n">
        <f aca="false">IF(E21&lt;M21,M21,E21)</f>
        <v>0</v>
      </c>
      <c r="R21" s="314" t="s">
        <v>48</v>
      </c>
      <c r="S21" s="319" t="n">
        <f aca="false">IF(G21&gt;O21,O21,G21)</f>
        <v>0</v>
      </c>
      <c r="U21" s="318" t="n">
        <f aca="false">(S21-Q21)*24</f>
        <v>0</v>
      </c>
      <c r="W21" s="165"/>
    </row>
    <row r="22" customFormat="false" ht="26.25" hidden="false" customHeight="false" outlineLevel="0" collapsed="false">
      <c r="B22" s="314" t="n">
        <v>17</v>
      </c>
      <c r="C22" s="159" t="s">
        <v>65</v>
      </c>
      <c r="D22" s="314" t="s">
        <v>47</v>
      </c>
      <c r="E22" s="161"/>
      <c r="F22" s="314" t="s">
        <v>48</v>
      </c>
      <c r="G22" s="161"/>
      <c r="H22" s="155" t="s">
        <v>49</v>
      </c>
      <c r="I22" s="161" t="n">
        <v>0</v>
      </c>
      <c r="J22" s="155" t="s">
        <v>7</v>
      </c>
      <c r="K22" s="318" t="n">
        <f aca="false">(G22-E22-I22)*24</f>
        <v>0</v>
      </c>
      <c r="M22" s="161"/>
      <c r="N22" s="314" t="s">
        <v>48</v>
      </c>
      <c r="O22" s="161"/>
      <c r="Q22" s="319" t="n">
        <f aca="false">IF(E22&lt;M22,M22,E22)</f>
        <v>0</v>
      </c>
      <c r="R22" s="314" t="s">
        <v>48</v>
      </c>
      <c r="S22" s="319" t="n">
        <f aca="false">IF(G22&gt;O22,O22,G22)</f>
        <v>0</v>
      </c>
      <c r="U22" s="318" t="n">
        <f aca="false">(S22-Q22)*24</f>
        <v>0</v>
      </c>
      <c r="W22" s="165"/>
    </row>
    <row r="23" customFormat="false" ht="26.25" hidden="false" customHeight="false" outlineLevel="0" collapsed="false">
      <c r="B23" s="314" t="n">
        <v>18</v>
      </c>
      <c r="C23" s="159" t="s">
        <v>66</v>
      </c>
      <c r="D23" s="314" t="s">
        <v>47</v>
      </c>
      <c r="E23" s="161"/>
      <c r="F23" s="314" t="s">
        <v>48</v>
      </c>
      <c r="G23" s="161"/>
      <c r="H23" s="155" t="s">
        <v>49</v>
      </c>
      <c r="I23" s="161" t="n">
        <v>0</v>
      </c>
      <c r="J23" s="155" t="s">
        <v>7</v>
      </c>
      <c r="K23" s="318" t="n">
        <f aca="false">(G23-E23-I23)*24</f>
        <v>0</v>
      </c>
      <c r="M23" s="161"/>
      <c r="N23" s="314" t="s">
        <v>48</v>
      </c>
      <c r="O23" s="161"/>
      <c r="Q23" s="319" t="n">
        <f aca="false">IF(E23&lt;M23,M23,E23)</f>
        <v>0</v>
      </c>
      <c r="R23" s="314" t="s">
        <v>48</v>
      </c>
      <c r="S23" s="319" t="n">
        <f aca="false">IF(G23&gt;O23,O23,G23)</f>
        <v>0</v>
      </c>
      <c r="U23" s="318" t="n">
        <f aca="false">(S23-Q23)*24</f>
        <v>0</v>
      </c>
      <c r="W23" s="165"/>
    </row>
    <row r="24" customFormat="false" ht="26.25" hidden="false" customHeight="false" outlineLevel="0" collapsed="false">
      <c r="B24" s="314" t="n">
        <v>19</v>
      </c>
      <c r="C24" s="159" t="s">
        <v>67</v>
      </c>
      <c r="D24" s="314" t="s">
        <v>47</v>
      </c>
      <c r="E24" s="161"/>
      <c r="F24" s="314" t="s">
        <v>48</v>
      </c>
      <c r="G24" s="161"/>
      <c r="H24" s="155" t="s">
        <v>49</v>
      </c>
      <c r="I24" s="161" t="n">
        <v>0</v>
      </c>
      <c r="J24" s="155" t="s">
        <v>7</v>
      </c>
      <c r="K24" s="318" t="n">
        <f aca="false">(G24-E24-I24)*24</f>
        <v>0</v>
      </c>
      <c r="M24" s="161"/>
      <c r="N24" s="314" t="s">
        <v>48</v>
      </c>
      <c r="O24" s="161"/>
      <c r="Q24" s="319" t="n">
        <f aca="false">IF(E24&lt;M24,M24,E24)</f>
        <v>0</v>
      </c>
      <c r="R24" s="314" t="s">
        <v>48</v>
      </c>
      <c r="S24" s="319" t="n">
        <f aca="false">IF(G24&gt;O24,O24,G24)</f>
        <v>0</v>
      </c>
      <c r="U24" s="318" t="n">
        <f aca="false">(S24-Q24)*24</f>
        <v>0</v>
      </c>
      <c r="W24" s="165"/>
    </row>
    <row r="25" customFormat="false" ht="26.25" hidden="false" customHeight="false" outlineLevel="0" collapsed="false">
      <c r="B25" s="314" t="n">
        <v>20</v>
      </c>
      <c r="C25" s="159" t="s">
        <v>68</v>
      </c>
      <c r="D25" s="314" t="s">
        <v>47</v>
      </c>
      <c r="E25" s="161"/>
      <c r="F25" s="314" t="s">
        <v>48</v>
      </c>
      <c r="G25" s="161"/>
      <c r="H25" s="155" t="s">
        <v>49</v>
      </c>
      <c r="I25" s="161" t="n">
        <v>0</v>
      </c>
      <c r="J25" s="155" t="s">
        <v>7</v>
      </c>
      <c r="K25" s="318" t="n">
        <f aca="false">(G25-E25-I25)*24</f>
        <v>0</v>
      </c>
      <c r="M25" s="161"/>
      <c r="N25" s="314" t="s">
        <v>48</v>
      </c>
      <c r="O25" s="161"/>
      <c r="Q25" s="319" t="n">
        <f aca="false">IF(E25&lt;M25,M25,E25)</f>
        <v>0</v>
      </c>
      <c r="R25" s="314" t="s">
        <v>48</v>
      </c>
      <c r="S25" s="319" t="n">
        <f aca="false">IF(G25&gt;O25,O25,G25)</f>
        <v>0</v>
      </c>
      <c r="U25" s="318" t="n">
        <f aca="false">(S25-Q25)*24</f>
        <v>0</v>
      </c>
      <c r="W25" s="165"/>
    </row>
    <row r="26" customFormat="false" ht="26.25" hidden="false" customHeight="false" outlineLevel="0" collapsed="false">
      <c r="B26" s="314" t="n">
        <v>21</v>
      </c>
      <c r="C26" s="159" t="s">
        <v>69</v>
      </c>
      <c r="D26" s="314" t="s">
        <v>47</v>
      </c>
      <c r="E26" s="321"/>
      <c r="F26" s="314" t="s">
        <v>48</v>
      </c>
      <c r="G26" s="321"/>
      <c r="H26" s="155" t="s">
        <v>49</v>
      </c>
      <c r="I26" s="321"/>
      <c r="J26" s="155" t="s">
        <v>7</v>
      </c>
      <c r="K26" s="159" t="n">
        <v>1</v>
      </c>
      <c r="M26" s="318"/>
      <c r="N26" s="314" t="s">
        <v>48</v>
      </c>
      <c r="O26" s="318"/>
      <c r="Q26" s="318"/>
      <c r="R26" s="314" t="s">
        <v>48</v>
      </c>
      <c r="S26" s="318"/>
      <c r="U26" s="159" t="n">
        <v>1</v>
      </c>
      <c r="W26" s="165"/>
    </row>
    <row r="27" customFormat="false" ht="26.25" hidden="false" customHeight="false" outlineLevel="0" collapsed="false">
      <c r="B27" s="314" t="n">
        <v>22</v>
      </c>
      <c r="C27" s="159" t="s">
        <v>70</v>
      </c>
      <c r="D27" s="314" t="s">
        <v>47</v>
      </c>
      <c r="E27" s="321"/>
      <c r="F27" s="314" t="s">
        <v>48</v>
      </c>
      <c r="G27" s="321"/>
      <c r="H27" s="155" t="s">
        <v>49</v>
      </c>
      <c r="I27" s="321"/>
      <c r="J27" s="155" t="s">
        <v>7</v>
      </c>
      <c r="K27" s="159" t="n">
        <v>2</v>
      </c>
      <c r="M27" s="318"/>
      <c r="N27" s="314" t="s">
        <v>48</v>
      </c>
      <c r="O27" s="318"/>
      <c r="Q27" s="318"/>
      <c r="R27" s="314" t="s">
        <v>48</v>
      </c>
      <c r="S27" s="318"/>
      <c r="U27" s="159" t="n">
        <v>2</v>
      </c>
      <c r="W27" s="165"/>
    </row>
    <row r="28" customFormat="false" ht="26.25" hidden="false" customHeight="false" outlineLevel="0" collapsed="false">
      <c r="B28" s="314" t="n">
        <v>23</v>
      </c>
      <c r="C28" s="159" t="s">
        <v>71</v>
      </c>
      <c r="D28" s="314" t="s">
        <v>47</v>
      </c>
      <c r="E28" s="321"/>
      <c r="F28" s="314" t="s">
        <v>48</v>
      </c>
      <c r="G28" s="321"/>
      <c r="H28" s="155" t="s">
        <v>49</v>
      </c>
      <c r="I28" s="321"/>
      <c r="J28" s="155" t="s">
        <v>7</v>
      </c>
      <c r="K28" s="159" t="n">
        <v>3</v>
      </c>
      <c r="M28" s="318"/>
      <c r="N28" s="314" t="s">
        <v>48</v>
      </c>
      <c r="O28" s="318"/>
      <c r="Q28" s="318"/>
      <c r="R28" s="314" t="s">
        <v>48</v>
      </c>
      <c r="S28" s="318"/>
      <c r="U28" s="159" t="n">
        <v>3</v>
      </c>
      <c r="W28" s="165"/>
    </row>
    <row r="29" customFormat="false" ht="26.25" hidden="false" customHeight="false" outlineLevel="0" collapsed="false">
      <c r="B29" s="314" t="n">
        <v>24</v>
      </c>
      <c r="C29" s="159" t="s">
        <v>72</v>
      </c>
      <c r="D29" s="314" t="s">
        <v>47</v>
      </c>
      <c r="E29" s="321"/>
      <c r="F29" s="314" t="s">
        <v>48</v>
      </c>
      <c r="G29" s="321"/>
      <c r="H29" s="155" t="s">
        <v>49</v>
      </c>
      <c r="I29" s="321"/>
      <c r="J29" s="155" t="s">
        <v>7</v>
      </c>
      <c r="K29" s="159" t="n">
        <v>4</v>
      </c>
      <c r="M29" s="318"/>
      <c r="N29" s="314" t="s">
        <v>48</v>
      </c>
      <c r="O29" s="318"/>
      <c r="Q29" s="318"/>
      <c r="R29" s="314" t="s">
        <v>48</v>
      </c>
      <c r="S29" s="318"/>
      <c r="U29" s="159" t="n">
        <v>4</v>
      </c>
      <c r="W29" s="165"/>
    </row>
    <row r="30" customFormat="false" ht="26.25" hidden="false" customHeight="false" outlineLevel="0" collapsed="false">
      <c r="B30" s="314" t="n">
        <v>25</v>
      </c>
      <c r="C30" s="159" t="s">
        <v>73</v>
      </c>
      <c r="D30" s="314" t="s">
        <v>47</v>
      </c>
      <c r="E30" s="321"/>
      <c r="F30" s="314" t="s">
        <v>48</v>
      </c>
      <c r="G30" s="321"/>
      <c r="H30" s="155" t="s">
        <v>49</v>
      </c>
      <c r="I30" s="321"/>
      <c r="J30" s="155" t="s">
        <v>7</v>
      </c>
      <c r="K30" s="159" t="n">
        <v>4</v>
      </c>
      <c r="M30" s="318"/>
      <c r="N30" s="314" t="s">
        <v>48</v>
      </c>
      <c r="O30" s="318"/>
      <c r="Q30" s="318"/>
      <c r="R30" s="314" t="s">
        <v>48</v>
      </c>
      <c r="S30" s="318"/>
      <c r="U30" s="159" t="n">
        <v>3</v>
      </c>
      <c r="W30" s="165"/>
    </row>
    <row r="31" customFormat="false" ht="26.25" hidden="false" customHeight="false" outlineLevel="0" collapsed="false">
      <c r="B31" s="314" t="n">
        <v>26</v>
      </c>
      <c r="C31" s="159" t="s">
        <v>74</v>
      </c>
      <c r="D31" s="314" t="s">
        <v>47</v>
      </c>
      <c r="E31" s="321"/>
      <c r="F31" s="314" t="s">
        <v>48</v>
      </c>
      <c r="G31" s="321"/>
      <c r="H31" s="155" t="s">
        <v>49</v>
      </c>
      <c r="I31" s="321"/>
      <c r="J31" s="155" t="s">
        <v>7</v>
      </c>
      <c r="K31" s="159" t="n">
        <v>5</v>
      </c>
      <c r="M31" s="318"/>
      <c r="N31" s="314" t="s">
        <v>48</v>
      </c>
      <c r="O31" s="318"/>
      <c r="Q31" s="318"/>
      <c r="R31" s="314" t="s">
        <v>48</v>
      </c>
      <c r="S31" s="318"/>
      <c r="U31" s="159" t="n">
        <v>5</v>
      </c>
      <c r="W31" s="165"/>
    </row>
    <row r="32" customFormat="false" ht="26.25" hidden="false" customHeight="false" outlineLevel="0" collapsed="false">
      <c r="B32" s="314" t="n">
        <v>27</v>
      </c>
      <c r="C32" s="159" t="s">
        <v>164</v>
      </c>
      <c r="D32" s="314" t="s">
        <v>47</v>
      </c>
      <c r="E32" s="321"/>
      <c r="F32" s="314" t="s">
        <v>48</v>
      </c>
      <c r="G32" s="321"/>
      <c r="H32" s="155" t="s">
        <v>49</v>
      </c>
      <c r="I32" s="321"/>
      <c r="J32" s="155" t="s">
        <v>7</v>
      </c>
      <c r="K32" s="159" t="n">
        <v>0</v>
      </c>
      <c r="M32" s="318"/>
      <c r="N32" s="314" t="s">
        <v>48</v>
      </c>
      <c r="O32" s="318"/>
      <c r="Q32" s="318"/>
      <c r="R32" s="314" t="s">
        <v>48</v>
      </c>
      <c r="S32" s="318"/>
      <c r="U32" s="159" t="n">
        <v>0</v>
      </c>
      <c r="W32" s="165" t="s">
        <v>165</v>
      </c>
    </row>
    <row r="33" customFormat="false" ht="26.25" hidden="false" customHeight="false" outlineLevel="0" collapsed="false">
      <c r="B33" s="314" t="n">
        <v>28</v>
      </c>
      <c r="C33" s="159" t="s">
        <v>82</v>
      </c>
      <c r="D33" s="314" t="s">
        <v>47</v>
      </c>
      <c r="E33" s="321"/>
      <c r="F33" s="314" t="s">
        <v>48</v>
      </c>
      <c r="G33" s="321"/>
      <c r="H33" s="155" t="s">
        <v>49</v>
      </c>
      <c r="I33" s="321"/>
      <c r="J33" s="155" t="s">
        <v>7</v>
      </c>
      <c r="K33" s="159"/>
      <c r="M33" s="318"/>
      <c r="N33" s="314" t="s">
        <v>48</v>
      </c>
      <c r="O33" s="318"/>
      <c r="Q33" s="318"/>
      <c r="R33" s="314" t="s">
        <v>48</v>
      </c>
      <c r="S33" s="318"/>
      <c r="U33" s="159"/>
      <c r="W33" s="165"/>
    </row>
    <row r="34" customFormat="false" ht="26.25" hidden="false" customHeight="false" outlineLevel="0" collapsed="false">
      <c r="B34" s="314" t="n">
        <v>29</v>
      </c>
      <c r="C34" s="159" t="s">
        <v>82</v>
      </c>
      <c r="D34" s="314" t="s">
        <v>47</v>
      </c>
      <c r="E34" s="321"/>
      <c r="F34" s="314" t="s">
        <v>48</v>
      </c>
      <c r="G34" s="321"/>
      <c r="H34" s="155" t="s">
        <v>49</v>
      </c>
      <c r="I34" s="321"/>
      <c r="J34" s="155" t="s">
        <v>7</v>
      </c>
      <c r="K34" s="159"/>
      <c r="M34" s="318"/>
      <c r="N34" s="314" t="s">
        <v>48</v>
      </c>
      <c r="O34" s="318"/>
      <c r="Q34" s="318"/>
      <c r="R34" s="314" t="s">
        <v>48</v>
      </c>
      <c r="S34" s="318"/>
      <c r="U34" s="159"/>
      <c r="W34" s="165"/>
    </row>
    <row r="35" customFormat="false" ht="26.25" hidden="false" customHeight="false" outlineLevel="0" collapsed="false">
      <c r="B35" s="314" t="n">
        <v>30</v>
      </c>
      <c r="C35" s="159" t="s">
        <v>82</v>
      </c>
      <c r="D35" s="314" t="s">
        <v>47</v>
      </c>
      <c r="E35" s="321"/>
      <c r="F35" s="314" t="s">
        <v>48</v>
      </c>
      <c r="G35" s="321"/>
      <c r="H35" s="155" t="s">
        <v>49</v>
      </c>
      <c r="I35" s="321"/>
      <c r="J35" s="155" t="s">
        <v>7</v>
      </c>
      <c r="K35" s="159"/>
      <c r="M35" s="318"/>
      <c r="N35" s="314" t="s">
        <v>48</v>
      </c>
      <c r="O35" s="318"/>
      <c r="Q35" s="318"/>
      <c r="R35" s="314" t="s">
        <v>48</v>
      </c>
      <c r="S35" s="318"/>
      <c r="U35" s="159"/>
      <c r="W35" s="165"/>
    </row>
    <row r="36" customFormat="false" ht="26.25" hidden="false" customHeight="false" outlineLevel="0" collapsed="false">
      <c r="C36" s="316"/>
    </row>
    <row r="37" customFormat="false" ht="26.25" hidden="false" customHeight="false" outlineLevel="0" collapsed="false">
      <c r="C37" s="155" t="s">
        <v>166</v>
      </c>
    </row>
    <row r="38" customFormat="false" ht="26.25" hidden="false" customHeight="false" outlineLevel="0" collapsed="false">
      <c r="C38" s="155" t="s">
        <v>167</v>
      </c>
    </row>
    <row r="39" customFormat="false" ht="26.25" hidden="false" customHeight="false" outlineLevel="0" collapsed="false">
      <c r="C39" s="155" t="s">
        <v>90</v>
      </c>
    </row>
    <row r="40" customFormat="false" ht="26.25" hidden="false" customHeight="false" outlineLevel="0" collapsed="false">
      <c r="C40" s="155" t="s">
        <v>91</v>
      </c>
    </row>
    <row r="41" customFormat="false" ht="26.25" hidden="false" customHeight="false" outlineLevel="0" collapsed="false">
      <c r="C41" s="316" t="s">
        <v>168</v>
      </c>
    </row>
    <row r="42" customFormat="false" ht="26.25" hidden="false" customHeight="false" outlineLevel="0" collapsed="false">
      <c r="C42" s="316" t="s">
        <v>169</v>
      </c>
    </row>
  </sheetData>
  <sheetProtection sheet="true" insertRows="false" deleteRows="false"/>
  <mergeCells count="4">
    <mergeCell ref="E4:K4"/>
    <mergeCell ref="M4:O4"/>
    <mergeCell ref="Q4:U4"/>
    <mergeCell ref="W4:W5"/>
  </mergeCells>
  <printOptions headings="false" gridLines="false" gridLinesSet="true" horizontalCentered="false" verticalCentered="false"/>
  <pageMargins left="0.157638888888889" right="0.157638888888889" top="0.551388888888889" bottom="0.35416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S70"/>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18" zeroHeight="false" outlineLevelRow="0" outlineLevelCol="0"/>
  <cols>
    <col collapsed="false" customWidth="true" hidden="false" outlineLevel="0" max="1" min="1" style="170" width="1.89"/>
    <col collapsed="false" customWidth="false" hidden="false" outlineLevel="0" max="3" min="2" style="170" width="9"/>
    <col collapsed="false" customWidth="true" hidden="false" outlineLevel="0" max="4" min="4" style="170" width="45.6"/>
    <col collapsed="false" customWidth="false" hidden="false" outlineLevel="0" max="1024" min="5" style="170" width="9"/>
  </cols>
  <sheetData>
    <row r="1" customFormat="false" ht="18" hidden="false" customHeight="false" outlineLevel="0" collapsed="false">
      <c r="B1" s="170" t="s">
        <v>92</v>
      </c>
      <c r="D1" s="171"/>
      <c r="E1" s="171"/>
      <c r="F1" s="171"/>
    </row>
    <row r="2" s="172" customFormat="true" ht="20.25" hidden="false" customHeight="true" outlineLevel="0" collapsed="false">
      <c r="B2" s="173" t="s">
        <v>170</v>
      </c>
      <c r="C2" s="173"/>
      <c r="D2" s="171"/>
      <c r="E2" s="171"/>
      <c r="F2" s="171"/>
    </row>
    <row r="3" s="172" customFormat="true" ht="20.25" hidden="false" customHeight="true" outlineLevel="0" collapsed="false">
      <c r="B3" s="173"/>
      <c r="C3" s="173"/>
      <c r="D3" s="171"/>
      <c r="E3" s="171"/>
      <c r="F3" s="171"/>
    </row>
    <row r="4" s="172" customFormat="true" ht="20.25" hidden="false" customHeight="true" outlineLevel="0" collapsed="false">
      <c r="B4" s="175"/>
      <c r="C4" s="171" t="s">
        <v>94</v>
      </c>
      <c r="D4" s="171"/>
      <c r="F4" s="176" t="s">
        <v>95</v>
      </c>
      <c r="G4" s="176"/>
      <c r="H4" s="176"/>
      <c r="I4" s="176"/>
      <c r="J4" s="176"/>
      <c r="K4" s="176"/>
    </row>
    <row r="5" s="172" customFormat="true" ht="20.25" hidden="false" customHeight="true" outlineLevel="0" collapsed="false">
      <c r="B5" s="177"/>
      <c r="C5" s="171" t="s">
        <v>96</v>
      </c>
      <c r="D5" s="171"/>
      <c r="F5" s="176"/>
      <c r="G5" s="176"/>
      <c r="H5" s="176"/>
      <c r="I5" s="176"/>
      <c r="J5" s="176"/>
      <c r="K5" s="176"/>
    </row>
    <row r="6" s="172" customFormat="true" ht="20.25" hidden="false" customHeight="true" outlineLevel="0" collapsed="false">
      <c r="B6" s="178" t="s">
        <v>97</v>
      </c>
      <c r="C6" s="171"/>
      <c r="D6" s="171"/>
      <c r="E6" s="322"/>
      <c r="F6" s="171"/>
    </row>
    <row r="7" s="172" customFormat="true" ht="20.25" hidden="false" customHeight="true" outlineLevel="0" collapsed="false">
      <c r="B7" s="173"/>
      <c r="C7" s="173"/>
      <c r="D7" s="171"/>
      <c r="E7" s="322"/>
      <c r="F7" s="171"/>
    </row>
    <row r="8" s="172" customFormat="true" ht="20.25" hidden="false" customHeight="true" outlineLevel="0" collapsed="false">
      <c r="B8" s="171" t="s">
        <v>98</v>
      </c>
      <c r="C8" s="173"/>
      <c r="D8" s="171"/>
      <c r="E8" s="322"/>
      <c r="F8" s="171"/>
    </row>
    <row r="9" s="172" customFormat="true" ht="20.25" hidden="false" customHeight="true" outlineLevel="0" collapsed="false">
      <c r="B9" s="173"/>
      <c r="C9" s="173"/>
      <c r="D9" s="171"/>
      <c r="E9" s="171"/>
      <c r="F9" s="171"/>
    </row>
    <row r="10" s="172" customFormat="true" ht="20.25" hidden="false" customHeight="true" outlineLevel="0" collapsed="false">
      <c r="B10" s="171" t="s">
        <v>99</v>
      </c>
      <c r="C10" s="173"/>
      <c r="D10" s="171"/>
      <c r="E10" s="171"/>
      <c r="F10" s="171"/>
    </row>
    <row r="11" s="172" customFormat="true" ht="20.25" hidden="false" customHeight="true" outlineLevel="0" collapsed="false">
      <c r="B11" s="171"/>
      <c r="C11" s="173"/>
      <c r="D11" s="171"/>
      <c r="E11" s="171"/>
      <c r="F11" s="171"/>
    </row>
    <row r="12" s="172" customFormat="true" ht="20.25" hidden="false" customHeight="true" outlineLevel="0" collapsed="false">
      <c r="B12" s="171" t="s">
        <v>100</v>
      </c>
      <c r="C12" s="173"/>
      <c r="D12" s="171"/>
    </row>
    <row r="13" s="172" customFormat="true" ht="20.25" hidden="false" customHeight="true" outlineLevel="0" collapsed="false">
      <c r="B13" s="171"/>
      <c r="C13" s="173"/>
      <c r="D13" s="171"/>
    </row>
    <row r="14" s="172" customFormat="true" ht="20.25" hidden="false" customHeight="true" outlineLevel="0" collapsed="false">
      <c r="B14" s="171" t="s">
        <v>101</v>
      </c>
      <c r="C14" s="173"/>
      <c r="D14" s="171"/>
    </row>
    <row r="15" s="172" customFormat="true" ht="20.25" hidden="false" customHeight="true" outlineLevel="0" collapsed="false">
      <c r="B15" s="171"/>
      <c r="C15" s="173"/>
      <c r="D15" s="171"/>
    </row>
    <row r="16" s="172" customFormat="true" ht="20.25" hidden="false" customHeight="true" outlineLevel="0" collapsed="false">
      <c r="B16" s="171" t="s">
        <v>171</v>
      </c>
      <c r="C16" s="173"/>
      <c r="D16" s="171"/>
    </row>
    <row r="17" s="172" customFormat="true" ht="20.25" hidden="false" customHeight="true" outlineLevel="0" collapsed="false">
      <c r="B17" s="173"/>
      <c r="C17" s="173"/>
      <c r="D17" s="171"/>
    </row>
    <row r="18" s="172" customFormat="true" ht="20.25" hidden="false" customHeight="true" outlineLevel="0" collapsed="false">
      <c r="B18" s="171" t="s">
        <v>172</v>
      </c>
      <c r="C18" s="173"/>
      <c r="D18" s="171"/>
    </row>
    <row r="19" s="172" customFormat="true" ht="20.25" hidden="false" customHeight="true" outlineLevel="0" collapsed="false">
      <c r="B19" s="173"/>
      <c r="C19" s="173"/>
      <c r="D19" s="171"/>
    </row>
    <row r="20" s="172" customFormat="true" ht="17.25" hidden="false" customHeight="true" outlineLevel="0" collapsed="false">
      <c r="B20" s="171" t="s">
        <v>173</v>
      </c>
      <c r="C20" s="171"/>
      <c r="D20" s="171"/>
    </row>
    <row r="21" s="172" customFormat="true" ht="17.25" hidden="false" customHeight="true" outlineLevel="0" collapsed="false">
      <c r="B21" s="171" t="s">
        <v>174</v>
      </c>
      <c r="C21" s="171"/>
      <c r="D21" s="171"/>
    </row>
    <row r="22" s="172" customFormat="true" ht="17.25" hidden="false" customHeight="true" outlineLevel="0" collapsed="false">
      <c r="B22" s="171"/>
      <c r="C22" s="171"/>
      <c r="D22" s="171"/>
    </row>
    <row r="23" s="172" customFormat="true" ht="17.25" hidden="false" customHeight="true" outlineLevel="0" collapsed="false">
      <c r="B23" s="171"/>
      <c r="C23" s="180" t="s">
        <v>21</v>
      </c>
      <c r="D23" s="180" t="s">
        <v>104</v>
      </c>
    </row>
    <row r="24" s="172" customFormat="true" ht="17.25" hidden="false" customHeight="true" outlineLevel="0" collapsed="false">
      <c r="B24" s="171"/>
      <c r="C24" s="180" t="n">
        <v>1</v>
      </c>
      <c r="D24" s="181" t="s">
        <v>105</v>
      </c>
    </row>
    <row r="25" s="172" customFormat="true" ht="17.25" hidden="false" customHeight="true" outlineLevel="0" collapsed="false">
      <c r="B25" s="171"/>
      <c r="C25" s="180" t="n">
        <v>2</v>
      </c>
      <c r="D25" s="181" t="s">
        <v>153</v>
      </c>
    </row>
    <row r="26" s="172" customFormat="true" ht="17.25" hidden="false" customHeight="true" outlineLevel="0" collapsed="false">
      <c r="B26" s="171"/>
      <c r="C26" s="180" t="n">
        <v>3</v>
      </c>
      <c r="D26" s="181" t="s">
        <v>154</v>
      </c>
    </row>
    <row r="27" s="172" customFormat="true" ht="17.25" hidden="false" customHeight="true" outlineLevel="0" collapsed="false">
      <c r="B27" s="171"/>
      <c r="C27" s="180" t="n">
        <v>4</v>
      </c>
      <c r="D27" s="181" t="s">
        <v>155</v>
      </c>
    </row>
    <row r="28" s="172" customFormat="true" ht="17.25" hidden="false" customHeight="true" outlineLevel="0" collapsed="false">
      <c r="B28" s="171"/>
      <c r="C28" s="180" t="n">
        <v>5</v>
      </c>
      <c r="D28" s="181" t="s">
        <v>159</v>
      </c>
    </row>
    <row r="29" s="172" customFormat="true" ht="17.25" hidden="false" customHeight="true" outlineLevel="0" collapsed="false">
      <c r="B29" s="171"/>
      <c r="C29" s="322"/>
      <c r="D29" s="171"/>
    </row>
    <row r="30" s="172" customFormat="true" ht="17.25" hidden="false" customHeight="true" outlineLevel="0" collapsed="false">
      <c r="B30" s="171" t="s">
        <v>175</v>
      </c>
      <c r="C30" s="171"/>
      <c r="D30" s="171"/>
    </row>
    <row r="31" s="172" customFormat="true" ht="17.25" hidden="false" customHeight="true" outlineLevel="0" collapsed="false">
      <c r="B31" s="171" t="s">
        <v>110</v>
      </c>
      <c r="C31" s="171"/>
      <c r="D31" s="171"/>
    </row>
    <row r="32" s="172" customFormat="true" ht="17.25" hidden="false" customHeight="true" outlineLevel="0" collapsed="false">
      <c r="B32" s="171"/>
      <c r="C32" s="171"/>
      <c r="D32" s="171"/>
      <c r="G32" s="182"/>
      <c r="H32" s="182"/>
      <c r="J32" s="182"/>
      <c r="K32" s="182"/>
      <c r="L32" s="182"/>
      <c r="M32" s="182"/>
      <c r="N32" s="182"/>
      <c r="O32" s="182"/>
      <c r="R32" s="182"/>
      <c r="S32" s="182"/>
      <c r="T32" s="182"/>
      <c r="W32" s="182"/>
      <c r="X32" s="182"/>
      <c r="Y32" s="182"/>
    </row>
    <row r="33" s="172" customFormat="true" ht="17.25" hidden="false" customHeight="true" outlineLevel="0" collapsed="false">
      <c r="B33" s="171"/>
      <c r="C33" s="180" t="s">
        <v>42</v>
      </c>
      <c r="D33" s="180" t="s">
        <v>111</v>
      </c>
      <c r="G33" s="182"/>
      <c r="H33" s="182"/>
      <c r="J33" s="182"/>
      <c r="K33" s="182"/>
      <c r="L33" s="182"/>
      <c r="M33" s="182"/>
      <c r="N33" s="182"/>
      <c r="O33" s="182"/>
      <c r="R33" s="182"/>
      <c r="S33" s="182"/>
      <c r="T33" s="182"/>
      <c r="W33" s="182"/>
      <c r="X33" s="182"/>
      <c r="Y33" s="182"/>
    </row>
    <row r="34" s="172" customFormat="true" ht="17.25" hidden="false" customHeight="true" outlineLevel="0" collapsed="false">
      <c r="B34" s="171"/>
      <c r="C34" s="180" t="s">
        <v>112</v>
      </c>
      <c r="D34" s="181" t="s">
        <v>113</v>
      </c>
      <c r="G34" s="182"/>
      <c r="H34" s="182"/>
      <c r="J34" s="182"/>
      <c r="K34" s="182"/>
      <c r="L34" s="182"/>
      <c r="M34" s="182"/>
      <c r="N34" s="182"/>
      <c r="O34" s="182"/>
      <c r="R34" s="182"/>
      <c r="S34" s="182"/>
      <c r="T34" s="182"/>
      <c r="W34" s="182"/>
      <c r="X34" s="182"/>
      <c r="Y34" s="182"/>
    </row>
    <row r="35" s="172" customFormat="true" ht="17.25" hidden="false" customHeight="true" outlineLevel="0" collapsed="false">
      <c r="B35" s="171"/>
      <c r="C35" s="180" t="s">
        <v>114</v>
      </c>
      <c r="D35" s="181" t="s">
        <v>115</v>
      </c>
      <c r="G35" s="182"/>
      <c r="H35" s="182"/>
      <c r="J35" s="182"/>
      <c r="K35" s="182"/>
      <c r="L35" s="182"/>
      <c r="M35" s="182"/>
      <c r="N35" s="182"/>
      <c r="O35" s="182"/>
      <c r="R35" s="182"/>
      <c r="S35" s="182"/>
      <c r="T35" s="182"/>
      <c r="W35" s="182"/>
      <c r="X35" s="182"/>
      <c r="Y35" s="182"/>
    </row>
    <row r="36" s="172" customFormat="true" ht="17.25" hidden="false" customHeight="true" outlineLevel="0" collapsed="false">
      <c r="B36" s="171"/>
      <c r="C36" s="180" t="s">
        <v>116</v>
      </c>
      <c r="D36" s="181" t="s">
        <v>117</v>
      </c>
      <c r="G36" s="182"/>
      <c r="H36" s="182"/>
      <c r="J36" s="182"/>
      <c r="K36" s="182"/>
      <c r="L36" s="182"/>
      <c r="M36" s="182"/>
      <c r="N36" s="182"/>
      <c r="O36" s="182"/>
      <c r="R36" s="182"/>
      <c r="S36" s="182"/>
      <c r="T36" s="182"/>
      <c r="W36" s="182"/>
      <c r="X36" s="182"/>
      <c r="Y36" s="182"/>
    </row>
    <row r="37" s="172" customFormat="true" ht="17.25" hidden="false" customHeight="true" outlineLevel="0" collapsed="false">
      <c r="B37" s="171"/>
      <c r="C37" s="180" t="s">
        <v>118</v>
      </c>
      <c r="D37" s="181" t="s">
        <v>119</v>
      </c>
      <c r="G37" s="182"/>
      <c r="H37" s="182"/>
      <c r="J37" s="182"/>
      <c r="K37" s="182"/>
      <c r="L37" s="182"/>
      <c r="M37" s="182"/>
      <c r="N37" s="182"/>
      <c r="O37" s="182"/>
      <c r="R37" s="182"/>
      <c r="S37" s="182"/>
      <c r="T37" s="182"/>
      <c r="W37" s="182"/>
      <c r="X37" s="182"/>
      <c r="Y37" s="182"/>
    </row>
    <row r="38" s="172" customFormat="true" ht="17.25" hidden="false" customHeight="true" outlineLevel="0" collapsed="false">
      <c r="B38" s="171"/>
      <c r="C38" s="171"/>
      <c r="D38" s="171"/>
      <c r="G38" s="182"/>
      <c r="H38" s="182"/>
      <c r="J38" s="182"/>
      <c r="K38" s="182"/>
      <c r="L38" s="182"/>
      <c r="M38" s="182"/>
      <c r="N38" s="182"/>
      <c r="O38" s="182"/>
      <c r="R38" s="182"/>
      <c r="S38" s="182"/>
      <c r="T38" s="182"/>
      <c r="W38" s="182"/>
      <c r="X38" s="182"/>
      <c r="Y38" s="182"/>
    </row>
    <row r="39" s="172" customFormat="true" ht="17.25" hidden="false" customHeight="true" outlineLevel="0" collapsed="false">
      <c r="B39" s="171"/>
      <c r="C39" s="183" t="s">
        <v>120</v>
      </c>
      <c r="D39" s="171"/>
      <c r="G39" s="182"/>
      <c r="H39" s="182"/>
      <c r="J39" s="182"/>
      <c r="K39" s="182"/>
      <c r="L39" s="182"/>
      <c r="M39" s="182"/>
      <c r="N39" s="182"/>
      <c r="O39" s="182"/>
      <c r="R39" s="182"/>
      <c r="S39" s="182"/>
      <c r="T39" s="182"/>
      <c r="W39" s="182"/>
      <c r="X39" s="182"/>
      <c r="Y39" s="182"/>
    </row>
    <row r="40" s="172" customFormat="true" ht="17.25" hidden="false" customHeight="true" outlineLevel="0" collapsed="false">
      <c r="C40" s="171" t="s">
        <v>121</v>
      </c>
      <c r="F40" s="183"/>
      <c r="G40" s="182"/>
      <c r="H40" s="182"/>
      <c r="J40" s="182"/>
      <c r="K40" s="182"/>
      <c r="L40" s="182"/>
      <c r="M40" s="182"/>
      <c r="N40" s="182"/>
      <c r="O40" s="182"/>
      <c r="R40" s="182"/>
      <c r="S40" s="182"/>
      <c r="T40" s="182"/>
      <c r="W40" s="182"/>
      <c r="X40" s="182"/>
      <c r="Y40" s="182"/>
    </row>
    <row r="41" s="172" customFormat="true" ht="17.25" hidden="false" customHeight="true" outlineLevel="0" collapsed="false">
      <c r="C41" s="171" t="s">
        <v>122</v>
      </c>
      <c r="F41" s="171"/>
      <c r="G41" s="182"/>
      <c r="H41" s="182"/>
      <c r="J41" s="182"/>
      <c r="K41" s="182"/>
      <c r="L41" s="182"/>
      <c r="M41" s="182"/>
      <c r="N41" s="182"/>
      <c r="O41" s="182"/>
      <c r="R41" s="182"/>
      <c r="S41" s="182"/>
      <c r="T41" s="182"/>
      <c r="W41" s="182"/>
      <c r="X41" s="182"/>
      <c r="Y41" s="182"/>
    </row>
    <row r="42" s="172" customFormat="true" ht="17.25" hidden="false" customHeight="true" outlineLevel="0" collapsed="false">
      <c r="B42" s="171"/>
      <c r="C42" s="171"/>
      <c r="D42" s="171"/>
      <c r="E42" s="183"/>
      <c r="F42" s="182"/>
      <c r="G42" s="182"/>
      <c r="H42" s="182"/>
      <c r="J42" s="182"/>
      <c r="K42" s="182"/>
      <c r="L42" s="182"/>
      <c r="M42" s="182"/>
      <c r="N42" s="182"/>
      <c r="O42" s="182"/>
      <c r="R42" s="182"/>
      <c r="S42" s="182"/>
      <c r="T42" s="182"/>
      <c r="W42" s="182"/>
      <c r="X42" s="182"/>
      <c r="Y42" s="182"/>
    </row>
    <row r="43" s="172" customFormat="true" ht="17.25" hidden="false" customHeight="true" outlineLevel="0" collapsed="false">
      <c r="B43" s="171" t="s">
        <v>176</v>
      </c>
      <c r="C43" s="171"/>
      <c r="D43" s="171"/>
    </row>
    <row r="44" s="172" customFormat="true" ht="17.25" hidden="false" customHeight="true" outlineLevel="0" collapsed="false">
      <c r="B44" s="171" t="s">
        <v>177</v>
      </c>
      <c r="C44" s="171"/>
      <c r="D44" s="171"/>
    </row>
    <row r="45" s="172" customFormat="true" ht="17.25" hidden="false" customHeight="true" outlineLevel="0" collapsed="false">
      <c r="B45" s="323" t="s">
        <v>178</v>
      </c>
      <c r="E45" s="182"/>
      <c r="F45" s="182"/>
      <c r="G45" s="182"/>
      <c r="H45" s="182"/>
      <c r="I45" s="182"/>
      <c r="J45" s="182"/>
      <c r="K45" s="182"/>
      <c r="L45" s="182"/>
      <c r="M45" s="182"/>
      <c r="N45" s="182"/>
      <c r="O45" s="182"/>
      <c r="P45" s="182"/>
      <c r="Q45" s="182"/>
      <c r="R45" s="182"/>
      <c r="S45" s="182"/>
      <c r="T45" s="182"/>
      <c r="U45" s="182"/>
      <c r="Y45" s="182"/>
      <c r="Z45" s="182"/>
      <c r="AA45" s="182"/>
      <c r="AB45" s="182"/>
      <c r="AD45" s="182"/>
      <c r="AE45" s="182"/>
      <c r="AF45" s="182"/>
      <c r="AG45" s="182"/>
      <c r="AH45" s="182"/>
      <c r="AI45" s="324"/>
      <c r="AJ45" s="182"/>
      <c r="AK45" s="182"/>
      <c r="AL45" s="182"/>
      <c r="AM45" s="182"/>
      <c r="AN45" s="182"/>
      <c r="AO45" s="182"/>
      <c r="AP45" s="182"/>
      <c r="AQ45" s="182"/>
      <c r="AR45" s="182"/>
      <c r="AS45" s="182"/>
      <c r="AT45" s="182"/>
      <c r="AU45" s="182"/>
      <c r="AV45" s="182"/>
      <c r="AW45" s="182"/>
      <c r="AX45" s="182"/>
      <c r="AY45" s="324"/>
    </row>
    <row r="46" s="172" customFormat="true" ht="17.25" hidden="false" customHeight="true" outlineLevel="0" collapsed="false"/>
    <row r="47" s="172" customFormat="true" ht="17.25" hidden="false" customHeight="true" outlineLevel="0" collapsed="false">
      <c r="B47" s="171" t="s">
        <v>179</v>
      </c>
      <c r="C47" s="171"/>
    </row>
    <row r="48" s="172" customFormat="true" ht="17.25" hidden="false" customHeight="true" outlineLevel="0" collapsed="false">
      <c r="B48" s="171"/>
      <c r="C48" s="171"/>
    </row>
    <row r="49" s="172" customFormat="true" ht="17.25" hidden="false" customHeight="true" outlineLevel="0" collapsed="false">
      <c r="B49" s="171" t="s">
        <v>180</v>
      </c>
      <c r="C49" s="171"/>
    </row>
    <row r="50" s="172" customFormat="true" ht="17.25" hidden="false" customHeight="true" outlineLevel="0" collapsed="false">
      <c r="B50" s="171" t="s">
        <v>128</v>
      </c>
      <c r="C50" s="171"/>
    </row>
    <row r="51" s="172" customFormat="true" ht="17.25" hidden="false" customHeight="true" outlineLevel="0" collapsed="false">
      <c r="B51" s="171"/>
      <c r="C51" s="171"/>
    </row>
    <row r="52" s="172" customFormat="true" ht="17.25" hidden="false" customHeight="true" outlineLevel="0" collapsed="false">
      <c r="B52" s="171" t="s">
        <v>181</v>
      </c>
      <c r="C52" s="171"/>
    </row>
    <row r="53" s="172" customFormat="true" ht="17.25" hidden="false" customHeight="true" outlineLevel="0" collapsed="false">
      <c r="B53" s="171" t="s">
        <v>130</v>
      </c>
      <c r="C53" s="171"/>
    </row>
    <row r="54" s="172" customFormat="true" ht="17.25" hidden="false" customHeight="true" outlineLevel="0" collapsed="false">
      <c r="B54" s="171"/>
      <c r="C54" s="171"/>
    </row>
    <row r="55" s="172" customFormat="true" ht="17.25" hidden="false" customHeight="true" outlineLevel="0" collapsed="false">
      <c r="B55" s="171" t="s">
        <v>182</v>
      </c>
      <c r="C55" s="171"/>
      <c r="D55" s="171"/>
    </row>
    <row r="56" s="172" customFormat="true" ht="17.25" hidden="false" customHeight="true" outlineLevel="0" collapsed="false">
      <c r="B56" s="171"/>
      <c r="C56" s="171"/>
      <c r="D56" s="171"/>
    </row>
    <row r="57" s="172" customFormat="true" ht="17.25" hidden="false" customHeight="true" outlineLevel="0" collapsed="false">
      <c r="B57" s="172" t="s">
        <v>183</v>
      </c>
      <c r="D57" s="171"/>
    </row>
    <row r="58" s="172" customFormat="true" ht="17.25" hidden="false" customHeight="true" outlineLevel="0" collapsed="false">
      <c r="B58" s="172" t="s">
        <v>133</v>
      </c>
      <c r="D58" s="171"/>
    </row>
    <row r="59" s="172" customFormat="true" ht="17.25" hidden="false" customHeight="true" outlineLevel="0" collapsed="false">
      <c r="B59" s="172" t="s">
        <v>134</v>
      </c>
      <c r="D59" s="171"/>
    </row>
    <row r="60" s="172" customFormat="true" ht="17.25" hidden="false" customHeight="true" outlineLevel="0" collapsed="false"/>
    <row r="61" s="172" customFormat="true" ht="17.25" hidden="false" customHeight="true" outlineLevel="0" collapsed="false">
      <c r="B61" s="172" t="s">
        <v>184</v>
      </c>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5"/>
      <c r="AT61" s="325"/>
      <c r="AU61" s="325"/>
      <c r="AV61" s="325"/>
      <c r="AW61" s="325"/>
      <c r="AX61" s="325"/>
    </row>
    <row r="62" s="172" customFormat="true" ht="17.25" hidden="false" customHeight="true" outlineLevel="0" collapsed="false">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row>
    <row r="63" s="172" customFormat="true" ht="17.25" hidden="false" customHeight="true" outlineLevel="0" collapsed="false">
      <c r="B63" s="172" t="s">
        <v>185</v>
      </c>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5"/>
      <c r="AR63" s="325"/>
      <c r="AS63" s="325"/>
      <c r="AT63" s="325"/>
      <c r="AU63" s="325"/>
      <c r="AV63" s="325"/>
      <c r="AW63" s="325"/>
      <c r="AX63" s="325"/>
      <c r="AY63" s="325"/>
      <c r="AZ63" s="325"/>
      <c r="BA63" s="325"/>
      <c r="BB63" s="325"/>
    </row>
    <row r="64" s="172" customFormat="true" ht="17.25" hidden="false" customHeight="true" outlineLevel="0" collapsed="false">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row>
    <row r="65" s="172" customFormat="true" ht="17.25" hidden="false" customHeight="true" outlineLevel="0" collapsed="false">
      <c r="B65" s="172" t="s">
        <v>186</v>
      </c>
      <c r="BL65" s="326"/>
      <c r="BM65" s="327"/>
      <c r="BN65" s="326"/>
      <c r="BO65" s="326"/>
      <c r="BP65" s="326"/>
      <c r="BQ65" s="328"/>
      <c r="BR65" s="329"/>
      <c r="BS65" s="329"/>
    </row>
    <row r="66" s="172" customFormat="true" ht="17.25" hidden="false" customHeight="true" outlineLevel="0" collapsed="false">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25"/>
      <c r="AT66" s="325"/>
      <c r="AU66" s="325"/>
      <c r="AV66" s="325"/>
      <c r="AW66" s="325"/>
      <c r="AX66" s="325"/>
    </row>
    <row r="67" customFormat="false" ht="17.25" hidden="false" customHeight="true" outlineLevel="0" collapsed="false">
      <c r="B67" s="170" t="s">
        <v>187</v>
      </c>
    </row>
    <row r="68" customFormat="false" ht="17.25" hidden="false" customHeight="true" outlineLevel="0" collapsed="false">
      <c r="B68" s="172" t="s">
        <v>188</v>
      </c>
    </row>
    <row r="69" customFormat="false" ht="17.25" hidden="false" customHeight="true" outlineLevel="0" collapsed="false"/>
    <row r="70" customFormat="false" ht="17.25" hidden="false" customHeight="true" outlineLevel="0" collapsed="false"/>
  </sheetData>
  <mergeCells count="1">
    <mergeCell ref="F4:K5"/>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M136"/>
  <sheetViews>
    <sheetView showFormulas="false" showGridLines="false" showRowColHeaders="true" showZeros="true" rightToLeft="false" tabSelected="false" showOutlineSymbols="true" defaultGridColor="true" view="pageBreakPreview" topLeftCell="A1" colorId="64" zoomScale="100" zoomScaleNormal="55" zoomScalePageLayoutView="100" workbookViewId="0">
      <selection pane="topLeft" activeCell="A1" activeCellId="0" sqref="A1"/>
    </sheetView>
  </sheetViews>
  <sheetFormatPr defaultColWidth="4.50390625" defaultRowHeight="14.25" zeroHeight="false" outlineLevelRow="0" outlineLevelCol="0"/>
  <cols>
    <col collapsed="false" customWidth="true" hidden="false" outlineLevel="0" max="1" min="1" style="1" width="0.89"/>
    <col collapsed="false" customWidth="true" hidden="false" outlineLevel="0" max="5" min="2" style="1" width="5.68"/>
    <col collapsed="false" customWidth="true" hidden="true" outlineLevel="0" max="7" min="6" style="1" width="5.68"/>
    <col collapsed="false" customWidth="true" hidden="false" outlineLevel="0" max="60" min="8" style="1" width="5.68"/>
    <col collapsed="false" customWidth="true" hidden="false" outlineLevel="0" max="61" min="61" style="1" width="1.1"/>
    <col collapsed="false" customWidth="false" hidden="false" outlineLevel="0" max="1024" min="62" style="1" width="4.5"/>
  </cols>
  <sheetData>
    <row r="1" s="2" customFormat="true" ht="20.25" hidden="false" customHeight="true" outlineLevel="0" collapsed="false">
      <c r="C1" s="3" t="s">
        <v>0</v>
      </c>
      <c r="D1" s="3"/>
      <c r="E1" s="3"/>
      <c r="F1" s="3"/>
      <c r="G1" s="3"/>
      <c r="H1" s="3"/>
      <c r="K1" s="4" t="s">
        <v>1</v>
      </c>
      <c r="N1" s="3"/>
      <c r="O1" s="3"/>
      <c r="P1" s="3"/>
      <c r="Q1" s="3"/>
      <c r="R1" s="3"/>
      <c r="S1" s="3"/>
      <c r="T1" s="3"/>
      <c r="U1" s="3"/>
      <c r="AQ1" s="5" t="s">
        <v>2</v>
      </c>
      <c r="AR1" s="6" t="s">
        <v>189</v>
      </c>
      <c r="AS1" s="6"/>
      <c r="AT1" s="6"/>
      <c r="AU1" s="6"/>
      <c r="AV1" s="6"/>
      <c r="AW1" s="6"/>
      <c r="AX1" s="6"/>
      <c r="AY1" s="6"/>
      <c r="AZ1" s="6"/>
      <c r="BA1" s="6"/>
      <c r="BB1" s="6"/>
      <c r="BC1" s="6"/>
      <c r="BD1" s="6"/>
      <c r="BE1" s="6"/>
      <c r="BF1" s="6"/>
      <c r="BG1" s="6"/>
      <c r="BH1" s="5" t="s">
        <v>4</v>
      </c>
    </row>
    <row r="2" s="7" customFormat="true" ht="20.25" hidden="false" customHeight="true" outlineLevel="0" collapsed="false">
      <c r="H2" s="4"/>
      <c r="K2" s="4"/>
      <c r="L2" s="4"/>
      <c r="N2" s="5"/>
      <c r="O2" s="5"/>
      <c r="P2" s="5"/>
      <c r="Q2" s="5"/>
      <c r="R2" s="5"/>
      <c r="S2" s="5"/>
      <c r="T2" s="5"/>
      <c r="U2" s="5"/>
      <c r="Z2" s="5" t="s">
        <v>5</v>
      </c>
      <c r="AA2" s="8" t="n">
        <v>6</v>
      </c>
      <c r="AB2" s="8"/>
      <c r="AC2" s="5" t="s">
        <v>6</v>
      </c>
      <c r="AD2" s="9" t="n">
        <f aca="false">IF(AA2=0,"",YEAR(DATE(2018+AA2,1,1)))</f>
        <v>2024</v>
      </c>
      <c r="AE2" s="9"/>
      <c r="AF2" s="7" t="s">
        <v>7</v>
      </c>
      <c r="AG2" s="7" t="s">
        <v>8</v>
      </c>
      <c r="AH2" s="8" t="n">
        <v>4</v>
      </c>
      <c r="AI2" s="8"/>
      <c r="AJ2" s="7" t="s">
        <v>9</v>
      </c>
      <c r="AQ2" s="5" t="s">
        <v>10</v>
      </c>
      <c r="AR2" s="8" t="s">
        <v>190</v>
      </c>
      <c r="AS2" s="8"/>
      <c r="AT2" s="8"/>
      <c r="AU2" s="8"/>
      <c r="AV2" s="8"/>
      <c r="AW2" s="8"/>
      <c r="AX2" s="8"/>
      <c r="AY2" s="8"/>
      <c r="AZ2" s="8"/>
      <c r="BA2" s="8"/>
      <c r="BB2" s="8"/>
      <c r="BC2" s="8"/>
      <c r="BD2" s="8"/>
      <c r="BE2" s="8"/>
      <c r="BF2" s="8"/>
      <c r="BG2" s="8"/>
      <c r="BH2" s="5" t="s">
        <v>4</v>
      </c>
      <c r="BI2" s="5"/>
      <c r="BJ2" s="5"/>
      <c r="BK2" s="5"/>
    </row>
    <row r="3" s="7" customFormat="true" ht="20.25" hidden="false" customHeight="true" outlineLevel="0" collapsed="false">
      <c r="H3" s="4"/>
      <c r="K3" s="4"/>
      <c r="M3" s="5"/>
      <c r="N3" s="5"/>
      <c r="O3" s="5"/>
      <c r="P3" s="5"/>
      <c r="Q3" s="5"/>
      <c r="R3" s="5"/>
      <c r="S3" s="5"/>
      <c r="AA3" s="12"/>
      <c r="AB3" s="12"/>
      <c r="AC3" s="12"/>
      <c r="AD3" s="13"/>
      <c r="AE3" s="12"/>
      <c r="BB3" s="191" t="s">
        <v>12</v>
      </c>
      <c r="BC3" s="15" t="s">
        <v>13</v>
      </c>
      <c r="BD3" s="15"/>
      <c r="BE3" s="15"/>
      <c r="BF3" s="15"/>
      <c r="BG3" s="5"/>
    </row>
    <row r="4" s="7" customFormat="true" ht="20.25" hidden="false" customHeight="true" outlineLevel="0" collapsed="false">
      <c r="H4" s="4"/>
      <c r="K4" s="4"/>
      <c r="M4" s="5"/>
      <c r="N4" s="5"/>
      <c r="O4" s="5"/>
      <c r="P4" s="5"/>
      <c r="Q4" s="5"/>
      <c r="R4" s="5"/>
      <c r="S4" s="5"/>
      <c r="AA4" s="12"/>
      <c r="AB4" s="12"/>
      <c r="AC4" s="12"/>
      <c r="AD4" s="13"/>
      <c r="AE4" s="12"/>
      <c r="BB4" s="191" t="s">
        <v>14</v>
      </c>
      <c r="BC4" s="15" t="s">
        <v>15</v>
      </c>
      <c r="BD4" s="15"/>
      <c r="BE4" s="15"/>
      <c r="BF4" s="15"/>
      <c r="BG4" s="5"/>
    </row>
    <row r="5" s="7" customFormat="true" ht="4.5" hidden="false" customHeight="true" outlineLevel="0" collapsed="false">
      <c r="H5" s="4"/>
      <c r="K5" s="4"/>
      <c r="M5" s="5"/>
      <c r="N5" s="5"/>
      <c r="O5" s="5"/>
      <c r="P5" s="5"/>
      <c r="Q5" s="5"/>
      <c r="R5" s="5"/>
      <c r="S5" s="5"/>
      <c r="AA5" s="192"/>
      <c r="AB5" s="192"/>
      <c r="AH5" s="2"/>
      <c r="AI5" s="2"/>
      <c r="AJ5" s="2"/>
      <c r="AK5" s="2"/>
      <c r="AL5" s="2"/>
      <c r="AM5" s="2"/>
      <c r="AN5" s="2"/>
      <c r="AO5" s="2"/>
      <c r="AP5" s="2"/>
      <c r="AQ5" s="2"/>
      <c r="AR5" s="2"/>
      <c r="AS5" s="2"/>
      <c r="AT5" s="2"/>
      <c r="AU5" s="2"/>
      <c r="AV5" s="2"/>
      <c r="AW5" s="2"/>
      <c r="AX5" s="2"/>
      <c r="AY5" s="2"/>
      <c r="AZ5" s="2"/>
      <c r="BA5" s="2"/>
      <c r="BB5" s="2"/>
      <c r="BC5" s="2"/>
      <c r="BD5" s="2"/>
      <c r="BE5" s="2"/>
      <c r="BF5" s="24"/>
      <c r="BG5" s="24"/>
    </row>
    <row r="6" s="7" customFormat="true" ht="21" hidden="false" customHeight="true" outlineLevel="0" collapsed="false">
      <c r="B6" s="3"/>
      <c r="C6" s="2"/>
      <c r="D6" s="2"/>
      <c r="E6" s="2"/>
      <c r="F6" s="2"/>
      <c r="G6" s="2"/>
      <c r="H6" s="2"/>
      <c r="I6" s="195"/>
      <c r="J6" s="195"/>
      <c r="K6" s="195"/>
      <c r="L6" s="194"/>
      <c r="M6" s="195"/>
      <c r="N6" s="195"/>
      <c r="O6" s="195"/>
      <c r="AH6" s="2"/>
      <c r="AI6" s="2"/>
      <c r="AJ6" s="2"/>
      <c r="AK6" s="2"/>
      <c r="AL6" s="2"/>
      <c r="AM6" s="2" t="s">
        <v>16</v>
      </c>
      <c r="AN6" s="2"/>
      <c r="AO6" s="2"/>
      <c r="AP6" s="2"/>
      <c r="AQ6" s="2"/>
      <c r="AR6" s="2"/>
      <c r="AS6" s="2"/>
      <c r="AU6" s="202"/>
      <c r="AV6" s="202"/>
      <c r="AW6" s="30"/>
      <c r="AX6" s="2"/>
      <c r="AY6" s="31" t="n">
        <v>40</v>
      </c>
      <c r="AZ6" s="31"/>
      <c r="BA6" s="30" t="s">
        <v>17</v>
      </c>
      <c r="BB6" s="2"/>
      <c r="BC6" s="31" t="n">
        <v>160</v>
      </c>
      <c r="BD6" s="31"/>
      <c r="BE6" s="30" t="s">
        <v>18</v>
      </c>
      <c r="BF6" s="2"/>
      <c r="BG6" s="24"/>
    </row>
    <row r="7" s="7" customFormat="true" ht="4.5" hidden="false" customHeight="true" outlineLevel="0" collapsed="false">
      <c r="B7" s="3"/>
      <c r="C7" s="193"/>
      <c r="D7" s="193"/>
      <c r="E7" s="193"/>
      <c r="F7" s="193"/>
      <c r="G7" s="193"/>
      <c r="H7" s="195"/>
      <c r="I7" s="195"/>
      <c r="J7" s="195"/>
      <c r="K7" s="195"/>
      <c r="L7" s="195"/>
      <c r="M7" s="195"/>
      <c r="N7" s="195"/>
      <c r="O7" s="195"/>
      <c r="AH7" s="2"/>
      <c r="AI7" s="2"/>
      <c r="AJ7" s="2"/>
      <c r="AK7" s="2"/>
      <c r="AL7" s="2"/>
      <c r="AM7" s="2"/>
      <c r="AN7" s="2"/>
      <c r="AO7" s="2"/>
      <c r="AP7" s="2"/>
      <c r="AQ7" s="2"/>
      <c r="AR7" s="2"/>
      <c r="AS7" s="2"/>
      <c r="AT7" s="2"/>
      <c r="AU7" s="2"/>
      <c r="AV7" s="2"/>
      <c r="AW7" s="2"/>
      <c r="AX7" s="2"/>
      <c r="AY7" s="2"/>
      <c r="AZ7" s="2"/>
      <c r="BA7" s="2"/>
      <c r="BB7" s="2"/>
      <c r="BC7" s="2"/>
      <c r="BD7" s="2"/>
      <c r="BE7" s="2"/>
      <c r="BF7" s="24"/>
      <c r="BG7" s="24"/>
    </row>
    <row r="8" s="7" customFormat="true" ht="21" hidden="false" customHeight="true" outlineLevel="0" collapsed="false">
      <c r="B8" s="198"/>
      <c r="C8" s="194"/>
      <c r="D8" s="194"/>
      <c r="E8" s="194"/>
      <c r="F8" s="194"/>
      <c r="G8" s="194"/>
      <c r="H8" s="195"/>
      <c r="I8" s="195"/>
      <c r="J8" s="195"/>
      <c r="K8" s="195"/>
      <c r="L8" s="195"/>
      <c r="M8" s="195"/>
      <c r="N8" s="195"/>
      <c r="O8" s="195"/>
      <c r="AH8" s="200"/>
      <c r="AI8" s="200"/>
      <c r="AJ8" s="200"/>
      <c r="AK8" s="2"/>
      <c r="AL8" s="24"/>
      <c r="AM8" s="2"/>
      <c r="AN8" s="199"/>
      <c r="AO8" s="3"/>
      <c r="AP8" s="191"/>
      <c r="AQ8" s="191"/>
      <c r="AR8" s="191"/>
      <c r="AS8" s="201"/>
      <c r="AT8" s="201"/>
      <c r="AU8" s="2"/>
      <c r="AV8" s="191"/>
      <c r="AW8" s="191"/>
      <c r="AX8" s="194"/>
      <c r="AY8" s="2"/>
      <c r="AZ8" s="2" t="s">
        <v>19</v>
      </c>
      <c r="BA8" s="2"/>
      <c r="BB8" s="2"/>
      <c r="BC8" s="203" t="n">
        <f aca="false">DAY(EOMONTH(DATE(AD2,AH2,1),0))</f>
        <v>30</v>
      </c>
      <c r="BD8" s="203"/>
      <c r="BE8" s="2" t="s">
        <v>20</v>
      </c>
      <c r="BF8" s="2"/>
      <c r="BG8" s="2"/>
      <c r="BK8" s="5"/>
      <c r="BL8" s="5"/>
      <c r="BM8" s="5"/>
    </row>
    <row r="9" s="7" customFormat="true" ht="4.5" hidden="false" customHeight="true" outlineLevel="0" collapsed="false">
      <c r="B9" s="198"/>
      <c r="C9" s="191"/>
      <c r="D9" s="191"/>
      <c r="E9" s="191"/>
      <c r="F9" s="191"/>
      <c r="G9" s="191"/>
      <c r="H9" s="191"/>
      <c r="I9" s="191"/>
      <c r="J9" s="191"/>
      <c r="K9" s="191"/>
      <c r="L9" s="191"/>
      <c r="M9" s="191"/>
      <c r="N9" s="191"/>
      <c r="O9" s="191"/>
      <c r="AH9" s="193"/>
      <c r="AI9" s="2"/>
      <c r="AJ9" s="2"/>
      <c r="AK9" s="200"/>
      <c r="AL9" s="2"/>
      <c r="AM9" s="2"/>
      <c r="AN9" s="2"/>
      <c r="AO9" s="2"/>
      <c r="AP9" s="2"/>
      <c r="AQ9" s="2"/>
      <c r="AR9" s="193"/>
      <c r="AS9" s="193"/>
      <c r="AT9" s="193"/>
      <c r="AU9" s="2"/>
      <c r="AV9" s="2"/>
      <c r="AW9" s="2"/>
      <c r="AX9" s="2"/>
      <c r="AY9" s="2"/>
      <c r="AZ9" s="2"/>
      <c r="BA9" s="2"/>
      <c r="BB9" s="2"/>
      <c r="BC9" s="2"/>
      <c r="BD9" s="2"/>
      <c r="BE9" s="2"/>
      <c r="BF9" s="2"/>
      <c r="BG9" s="2"/>
      <c r="BK9" s="5"/>
      <c r="BL9" s="5"/>
      <c r="BM9" s="5"/>
    </row>
    <row r="10" s="7" customFormat="true" ht="21" hidden="false" customHeight="true" outlineLevel="0" collapsed="false">
      <c r="B10" s="198"/>
      <c r="C10" s="191"/>
      <c r="D10" s="191"/>
      <c r="E10" s="191"/>
      <c r="F10" s="191"/>
      <c r="G10" s="191"/>
      <c r="H10" s="191"/>
      <c r="I10" s="191"/>
      <c r="J10" s="191"/>
      <c r="K10" s="191"/>
      <c r="L10" s="191"/>
      <c r="M10" s="191"/>
      <c r="N10" s="191"/>
      <c r="O10" s="191"/>
      <c r="AH10" s="193"/>
      <c r="AI10" s="2"/>
      <c r="AJ10" s="2"/>
      <c r="AK10" s="200"/>
      <c r="AL10" s="2"/>
      <c r="AN10" s="2" t="s">
        <v>191</v>
      </c>
      <c r="AO10" s="2"/>
      <c r="AP10" s="2"/>
      <c r="AQ10" s="2"/>
      <c r="AR10" s="2"/>
      <c r="AS10" s="2"/>
      <c r="AT10" s="2"/>
      <c r="AU10" s="2"/>
      <c r="AV10" s="193"/>
      <c r="AW10" s="193"/>
      <c r="AX10" s="193"/>
      <c r="AY10" s="2"/>
      <c r="AZ10" s="2"/>
      <c r="BA10" s="24" t="s">
        <v>192</v>
      </c>
      <c r="BB10" s="2"/>
      <c r="BC10" s="31"/>
      <c r="BD10" s="31"/>
      <c r="BE10" s="30" t="s">
        <v>193</v>
      </c>
      <c r="BG10" s="2"/>
      <c r="BK10" s="5"/>
      <c r="BL10" s="5"/>
      <c r="BM10" s="5"/>
    </row>
    <row r="11" s="7" customFormat="true" ht="4.5" hidden="false" customHeight="true" outlineLevel="0" collapsed="false">
      <c r="B11" s="198"/>
      <c r="C11" s="191"/>
      <c r="D11" s="191"/>
      <c r="E11" s="191"/>
      <c r="F11" s="191"/>
      <c r="G11" s="191"/>
      <c r="H11" s="191"/>
      <c r="I11" s="191"/>
      <c r="J11" s="191"/>
      <c r="K11" s="191"/>
      <c r="L11" s="191"/>
      <c r="M11" s="191"/>
      <c r="N11" s="191"/>
      <c r="O11" s="191"/>
      <c r="AH11" s="193"/>
      <c r="AI11" s="2"/>
      <c r="AJ11" s="2"/>
      <c r="AK11" s="200"/>
      <c r="AL11" s="2"/>
      <c r="AM11" s="2"/>
      <c r="AN11" s="2"/>
      <c r="AO11" s="2"/>
      <c r="AP11" s="2"/>
      <c r="AQ11" s="2"/>
      <c r="AR11" s="193"/>
      <c r="AS11" s="193"/>
      <c r="AT11" s="193"/>
      <c r="AU11" s="2"/>
      <c r="AV11" s="2"/>
      <c r="AW11" s="2"/>
      <c r="AX11" s="2"/>
      <c r="AY11" s="2"/>
      <c r="AZ11" s="2"/>
      <c r="BA11" s="2"/>
      <c r="BB11" s="2"/>
      <c r="BC11" s="2"/>
      <c r="BD11" s="2"/>
      <c r="BE11" s="2"/>
      <c r="BF11" s="2"/>
      <c r="BG11" s="2"/>
      <c r="BK11" s="5"/>
      <c r="BL11" s="5"/>
      <c r="BM11" s="5"/>
    </row>
    <row r="12" s="7" customFormat="true" ht="21" hidden="false" customHeight="true" outlineLevel="0" collapsed="false">
      <c r="R12" s="195"/>
      <c r="S12" s="195"/>
      <c r="T12" s="24"/>
      <c r="U12" s="330"/>
      <c r="V12" s="330"/>
      <c r="W12" s="3"/>
      <c r="AA12" s="193"/>
      <c r="AB12" s="199"/>
      <c r="AC12" s="3"/>
      <c r="AD12" s="193"/>
      <c r="AE12" s="193"/>
      <c r="AF12" s="193"/>
      <c r="AH12" s="200"/>
      <c r="AI12" s="200"/>
      <c r="AJ12" s="200"/>
      <c r="AK12" s="2"/>
      <c r="AL12" s="24"/>
      <c r="AM12" s="199"/>
      <c r="AN12" s="2"/>
      <c r="AO12" s="2"/>
      <c r="AP12" s="2"/>
      <c r="AQ12" s="2"/>
      <c r="AR12" s="2"/>
      <c r="AS12" s="3" t="s">
        <v>194</v>
      </c>
      <c r="AT12" s="2"/>
      <c r="AU12" s="2"/>
      <c r="AV12" s="2"/>
      <c r="AW12" s="2"/>
      <c r="AX12" s="2"/>
      <c r="AY12" s="2"/>
      <c r="AZ12" s="2"/>
      <c r="BA12" s="2"/>
      <c r="BB12" s="2"/>
      <c r="BC12" s="193"/>
      <c r="BD12" s="200"/>
      <c r="BE12" s="2"/>
      <c r="BF12" s="2"/>
      <c r="BG12" s="193"/>
      <c r="BH12" s="2"/>
      <c r="BK12" s="5"/>
      <c r="BL12" s="5"/>
      <c r="BM12" s="5"/>
    </row>
    <row r="13" s="7" customFormat="true" ht="21" hidden="false" customHeight="true" outlineLevel="0" collapsed="false">
      <c r="R13" s="2"/>
      <c r="S13" s="2"/>
      <c r="T13" s="2"/>
      <c r="U13" s="2"/>
      <c r="V13" s="2"/>
      <c r="AA13" s="2"/>
      <c r="AB13" s="2"/>
      <c r="AC13" s="2"/>
      <c r="AD13" s="2"/>
      <c r="AE13" s="2"/>
      <c r="AF13" s="2"/>
      <c r="AH13" s="193"/>
      <c r="AI13" s="200"/>
      <c r="AJ13" s="2"/>
      <c r="AK13" s="200"/>
      <c r="AL13" s="2"/>
      <c r="AM13" s="2"/>
      <c r="AN13" s="2"/>
      <c r="AO13" s="193"/>
      <c r="AP13" s="3"/>
      <c r="AQ13" s="193"/>
      <c r="AR13" s="193"/>
      <c r="AS13" s="3" t="s">
        <v>195</v>
      </c>
      <c r="AT13" s="2"/>
      <c r="AU13" s="2"/>
      <c r="AV13" s="2"/>
      <c r="AW13" s="2"/>
      <c r="AX13" s="2"/>
      <c r="AY13" s="2"/>
      <c r="AZ13" s="2"/>
      <c r="BA13" s="2"/>
      <c r="BB13" s="210" t="n">
        <v>0.291666666666667</v>
      </c>
      <c r="BC13" s="210"/>
      <c r="BD13" s="210"/>
      <c r="BE13" s="194" t="s">
        <v>48</v>
      </c>
      <c r="BF13" s="210" t="n">
        <v>0.833333333333333</v>
      </c>
      <c r="BG13" s="210"/>
      <c r="BH13" s="210"/>
      <c r="BK13" s="5"/>
      <c r="BL13" s="5"/>
      <c r="BM13" s="5"/>
    </row>
    <row r="14" s="7" customFormat="true" ht="21" hidden="false" customHeight="true" outlineLevel="0" collapsed="false">
      <c r="R14" s="1"/>
      <c r="S14" s="1"/>
      <c r="T14" s="1"/>
      <c r="U14" s="1"/>
      <c r="V14" s="1"/>
      <c r="W14" s="1"/>
      <c r="AA14" s="194"/>
      <c r="AB14" s="1"/>
      <c r="AC14" s="1"/>
      <c r="AD14" s="194"/>
      <c r="AE14" s="193"/>
      <c r="AF14" s="193"/>
      <c r="AG14" s="192"/>
      <c r="AH14" s="3"/>
      <c r="AI14" s="200"/>
      <c r="AJ14" s="2"/>
      <c r="AK14" s="200"/>
      <c r="AL14" s="2"/>
      <c r="AM14" s="2"/>
      <c r="AN14" s="2"/>
      <c r="AO14" s="194"/>
      <c r="AP14" s="195"/>
      <c r="AQ14" s="195"/>
      <c r="AR14" s="195"/>
      <c r="AS14" s="3" t="s">
        <v>196</v>
      </c>
      <c r="AT14" s="2"/>
      <c r="AU14" s="2"/>
      <c r="AV14" s="2"/>
      <c r="AW14" s="2"/>
      <c r="AX14" s="2"/>
      <c r="AY14" s="2"/>
      <c r="AZ14" s="2"/>
      <c r="BA14" s="2"/>
      <c r="BB14" s="210" t="n">
        <v>0.833333333333333</v>
      </c>
      <c r="BC14" s="210"/>
      <c r="BD14" s="210"/>
      <c r="BE14" s="194" t="s">
        <v>48</v>
      </c>
      <c r="BF14" s="210" t="n">
        <v>0.291666666666667</v>
      </c>
      <c r="BG14" s="210"/>
      <c r="BH14" s="210"/>
      <c r="BK14" s="5"/>
      <c r="BL14" s="5"/>
      <c r="BM14" s="5"/>
    </row>
    <row r="15" customFormat="false" ht="12" hidden="false" customHeight="true" outlineLevel="0" collapsed="false">
      <c r="C15" s="42"/>
      <c r="D15" s="42"/>
      <c r="E15" s="42"/>
      <c r="F15" s="42"/>
      <c r="G15" s="42"/>
      <c r="H15" s="42"/>
      <c r="AA15" s="42"/>
      <c r="AR15" s="42"/>
      <c r="BI15" s="43"/>
      <c r="BJ15" s="43"/>
      <c r="BK15" s="43"/>
    </row>
    <row r="16" customFormat="false" ht="21" hidden="false" customHeight="true" outlineLevel="0" collapsed="false">
      <c r="B16" s="44" t="s">
        <v>21</v>
      </c>
      <c r="C16" s="45" t="s">
        <v>144</v>
      </c>
      <c r="D16" s="45"/>
      <c r="E16" s="45"/>
      <c r="F16" s="47"/>
      <c r="G16" s="331"/>
      <c r="H16" s="215" t="s">
        <v>145</v>
      </c>
      <c r="I16" s="49" t="s">
        <v>197</v>
      </c>
      <c r="J16" s="49"/>
      <c r="K16" s="49"/>
      <c r="L16" s="49"/>
      <c r="M16" s="49" t="s">
        <v>147</v>
      </c>
      <c r="N16" s="49"/>
      <c r="O16" s="49"/>
      <c r="P16" s="216" t="s">
        <v>198</v>
      </c>
      <c r="Q16" s="216"/>
      <c r="R16" s="216"/>
      <c r="S16" s="216"/>
      <c r="T16" s="216"/>
      <c r="U16" s="332"/>
      <c r="V16" s="333"/>
      <c r="W16" s="333"/>
      <c r="X16" s="333"/>
      <c r="Y16" s="333"/>
      <c r="Z16" s="333"/>
      <c r="AA16" s="333"/>
      <c r="AB16" s="333"/>
      <c r="AC16" s="333"/>
      <c r="AD16" s="333"/>
      <c r="AE16" s="333"/>
      <c r="AF16" s="333"/>
      <c r="AG16" s="333"/>
      <c r="AH16" s="333"/>
      <c r="AI16" s="333" t="s">
        <v>148</v>
      </c>
      <c r="AJ16" s="333"/>
      <c r="AK16" s="333"/>
      <c r="AL16" s="333"/>
      <c r="AM16" s="333"/>
      <c r="AN16" s="333" t="s">
        <v>199</v>
      </c>
      <c r="AO16" s="333"/>
      <c r="AP16" s="334"/>
      <c r="AQ16" s="335"/>
      <c r="AR16" s="333" t="s">
        <v>4</v>
      </c>
      <c r="AS16" s="333"/>
      <c r="AT16" s="333"/>
      <c r="AU16" s="333"/>
      <c r="AV16" s="333"/>
      <c r="AW16" s="333"/>
      <c r="AX16" s="333"/>
      <c r="AY16" s="336"/>
      <c r="AZ16" s="53" t="str">
        <f aca="false">IF(BC3="計画","(11)1～4週目の勤務時間数合計","(11)1か月の勤務時間数　合計")</f>
        <v>(11)1か月の勤務時間数　合計</v>
      </c>
      <c r="BA16" s="53"/>
      <c r="BB16" s="54" t="s">
        <v>200</v>
      </c>
      <c r="BC16" s="54"/>
      <c r="BD16" s="55" t="s">
        <v>201</v>
      </c>
      <c r="BE16" s="55"/>
      <c r="BF16" s="55"/>
      <c r="BG16" s="55"/>
      <c r="BH16" s="55"/>
    </row>
    <row r="17" customFormat="false" ht="20.25" hidden="false" customHeight="true" outlineLevel="0" collapsed="false">
      <c r="B17" s="44"/>
      <c r="C17" s="45"/>
      <c r="D17" s="45"/>
      <c r="E17" s="45"/>
      <c r="F17" s="57"/>
      <c r="G17" s="337"/>
      <c r="H17" s="215"/>
      <c r="I17" s="49"/>
      <c r="J17" s="49"/>
      <c r="K17" s="49"/>
      <c r="L17" s="49"/>
      <c r="M17" s="49"/>
      <c r="N17" s="49"/>
      <c r="O17" s="49"/>
      <c r="P17" s="216"/>
      <c r="Q17" s="216"/>
      <c r="R17" s="216"/>
      <c r="S17" s="216"/>
      <c r="T17" s="216"/>
      <c r="U17" s="60" t="s">
        <v>29</v>
      </c>
      <c r="V17" s="60"/>
      <c r="W17" s="60"/>
      <c r="X17" s="60"/>
      <c r="Y17" s="60"/>
      <c r="Z17" s="60"/>
      <c r="AA17" s="60"/>
      <c r="AB17" s="61" t="s">
        <v>30</v>
      </c>
      <c r="AC17" s="61"/>
      <c r="AD17" s="61"/>
      <c r="AE17" s="61"/>
      <c r="AF17" s="61"/>
      <c r="AG17" s="61"/>
      <c r="AH17" s="61"/>
      <c r="AI17" s="61" t="s">
        <v>31</v>
      </c>
      <c r="AJ17" s="61"/>
      <c r="AK17" s="61"/>
      <c r="AL17" s="61"/>
      <c r="AM17" s="61"/>
      <c r="AN17" s="61"/>
      <c r="AO17" s="61"/>
      <c r="AP17" s="61" t="s">
        <v>32</v>
      </c>
      <c r="AQ17" s="61"/>
      <c r="AR17" s="61"/>
      <c r="AS17" s="61"/>
      <c r="AT17" s="61"/>
      <c r="AU17" s="61"/>
      <c r="AV17" s="61"/>
      <c r="AW17" s="62" t="s">
        <v>33</v>
      </c>
      <c r="AX17" s="62"/>
      <c r="AY17" s="62"/>
      <c r="AZ17" s="53"/>
      <c r="BA17" s="53"/>
      <c r="BB17" s="54"/>
      <c r="BC17" s="54"/>
      <c r="BD17" s="55"/>
      <c r="BE17" s="55"/>
      <c r="BF17" s="55"/>
      <c r="BG17" s="55"/>
      <c r="BH17" s="55"/>
    </row>
    <row r="18" customFormat="false" ht="20.25" hidden="false" customHeight="true" outlineLevel="0" collapsed="false">
      <c r="B18" s="44"/>
      <c r="C18" s="45"/>
      <c r="D18" s="45"/>
      <c r="E18" s="45"/>
      <c r="F18" s="57"/>
      <c r="G18" s="337"/>
      <c r="H18" s="215"/>
      <c r="I18" s="49"/>
      <c r="J18" s="49"/>
      <c r="K18" s="49"/>
      <c r="L18" s="49"/>
      <c r="M18" s="49"/>
      <c r="N18" s="49"/>
      <c r="O18" s="49"/>
      <c r="P18" s="216"/>
      <c r="Q18" s="216"/>
      <c r="R18" s="216"/>
      <c r="S18" s="216"/>
      <c r="T18" s="216"/>
      <c r="U18" s="63" t="n">
        <v>1</v>
      </c>
      <c r="V18" s="64" t="n">
        <v>2</v>
      </c>
      <c r="W18" s="64" t="n">
        <v>3</v>
      </c>
      <c r="X18" s="64" t="n">
        <v>4</v>
      </c>
      <c r="Y18" s="64" t="n">
        <v>5</v>
      </c>
      <c r="Z18" s="64" t="n">
        <v>6</v>
      </c>
      <c r="AA18" s="65" t="n">
        <v>7</v>
      </c>
      <c r="AB18" s="66" t="n">
        <v>8</v>
      </c>
      <c r="AC18" s="64" t="n">
        <v>9</v>
      </c>
      <c r="AD18" s="64" t="n">
        <v>10</v>
      </c>
      <c r="AE18" s="64" t="n">
        <v>11</v>
      </c>
      <c r="AF18" s="64" t="n">
        <v>12</v>
      </c>
      <c r="AG18" s="64" t="n">
        <v>13</v>
      </c>
      <c r="AH18" s="65" t="n">
        <v>14</v>
      </c>
      <c r="AI18" s="63" t="n">
        <v>15</v>
      </c>
      <c r="AJ18" s="64" t="n">
        <v>16</v>
      </c>
      <c r="AK18" s="64" t="n">
        <v>17</v>
      </c>
      <c r="AL18" s="64" t="n">
        <v>18</v>
      </c>
      <c r="AM18" s="64" t="n">
        <v>19</v>
      </c>
      <c r="AN18" s="64" t="n">
        <v>20</v>
      </c>
      <c r="AO18" s="65" t="n">
        <v>21</v>
      </c>
      <c r="AP18" s="66" t="n">
        <v>22</v>
      </c>
      <c r="AQ18" s="64" t="n">
        <v>23</v>
      </c>
      <c r="AR18" s="64" t="n">
        <v>24</v>
      </c>
      <c r="AS18" s="64" t="n">
        <v>25</v>
      </c>
      <c r="AT18" s="64" t="n">
        <v>26</v>
      </c>
      <c r="AU18" s="64" t="n">
        <v>27</v>
      </c>
      <c r="AV18" s="65" t="n">
        <v>28</v>
      </c>
      <c r="AW18" s="66" t="str">
        <f aca="false">IF($BC$3="暦月",IF(DAY(DATE($AD$2,$AH$2,29))=29,29,""),"")</f>
        <v/>
      </c>
      <c r="AX18" s="64" t="str">
        <f aca="false">IF($BC$3="暦月",IF(DAY(DATE($AD$2,$AH$2,30))=30,30,""),"")</f>
        <v/>
      </c>
      <c r="AY18" s="65" t="str">
        <f aca="false">IF($BC$3="暦月",IF(DAY(DATE($AD$2,$AH$2,31))=31,31,""),"")</f>
        <v/>
      </c>
      <c r="AZ18" s="53"/>
      <c r="BA18" s="53"/>
      <c r="BB18" s="54"/>
      <c r="BC18" s="54"/>
      <c r="BD18" s="55"/>
      <c r="BE18" s="55"/>
      <c r="BF18" s="55"/>
      <c r="BG18" s="55"/>
      <c r="BH18" s="55"/>
    </row>
    <row r="19" customFormat="false" ht="20.25" hidden="true" customHeight="true" outlineLevel="0" collapsed="false">
      <c r="B19" s="44"/>
      <c r="C19" s="45"/>
      <c r="D19" s="45"/>
      <c r="E19" s="45"/>
      <c r="F19" s="57"/>
      <c r="G19" s="337"/>
      <c r="H19" s="215"/>
      <c r="I19" s="49"/>
      <c r="J19" s="49"/>
      <c r="K19" s="49"/>
      <c r="L19" s="49"/>
      <c r="M19" s="49"/>
      <c r="N19" s="49"/>
      <c r="O19" s="49"/>
      <c r="P19" s="216"/>
      <c r="Q19" s="216"/>
      <c r="R19" s="216"/>
      <c r="S19" s="216"/>
      <c r="T19" s="216"/>
      <c r="U19" s="63" t="n">
        <f aca="false">WEEKDAY(DATE($AD$2,$AH$2,1))</f>
        <v>2</v>
      </c>
      <c r="V19" s="64" t="n">
        <f aca="false">WEEKDAY(DATE($AD$2,$AH$2,2))</f>
        <v>3</v>
      </c>
      <c r="W19" s="64" t="n">
        <f aca="false">WEEKDAY(DATE($AD$2,$AH$2,3))</f>
        <v>4</v>
      </c>
      <c r="X19" s="64" t="n">
        <f aca="false">WEEKDAY(DATE($AD$2,$AH$2,4))</f>
        <v>5</v>
      </c>
      <c r="Y19" s="64" t="n">
        <f aca="false">WEEKDAY(DATE($AD$2,$AH$2,5))</f>
        <v>6</v>
      </c>
      <c r="Z19" s="64" t="n">
        <f aca="false">WEEKDAY(DATE($AD$2,$AH$2,6))</f>
        <v>7</v>
      </c>
      <c r="AA19" s="65" t="n">
        <f aca="false">WEEKDAY(DATE($AD$2,$AH$2,7))</f>
        <v>1</v>
      </c>
      <c r="AB19" s="66" t="n">
        <f aca="false">WEEKDAY(DATE($AD$2,$AH$2,8))</f>
        <v>2</v>
      </c>
      <c r="AC19" s="64" t="n">
        <f aca="false">WEEKDAY(DATE($AD$2,$AH$2,9))</f>
        <v>3</v>
      </c>
      <c r="AD19" s="64" t="n">
        <f aca="false">WEEKDAY(DATE($AD$2,$AH$2,10))</f>
        <v>4</v>
      </c>
      <c r="AE19" s="64" t="n">
        <f aca="false">WEEKDAY(DATE($AD$2,$AH$2,11))</f>
        <v>5</v>
      </c>
      <c r="AF19" s="64" t="n">
        <f aca="false">WEEKDAY(DATE($AD$2,$AH$2,12))</f>
        <v>6</v>
      </c>
      <c r="AG19" s="64" t="n">
        <f aca="false">WEEKDAY(DATE($AD$2,$AH$2,13))</f>
        <v>7</v>
      </c>
      <c r="AH19" s="65" t="n">
        <f aca="false">WEEKDAY(DATE($AD$2,$AH$2,14))</f>
        <v>1</v>
      </c>
      <c r="AI19" s="66" t="n">
        <f aca="false">WEEKDAY(DATE($AD$2,$AH$2,15))</f>
        <v>2</v>
      </c>
      <c r="AJ19" s="64" t="n">
        <f aca="false">WEEKDAY(DATE($AD$2,$AH$2,16))</f>
        <v>3</v>
      </c>
      <c r="AK19" s="64" t="n">
        <f aca="false">WEEKDAY(DATE($AD$2,$AH$2,17))</f>
        <v>4</v>
      </c>
      <c r="AL19" s="64" t="n">
        <f aca="false">WEEKDAY(DATE($AD$2,$AH$2,18))</f>
        <v>5</v>
      </c>
      <c r="AM19" s="64" t="n">
        <f aca="false">WEEKDAY(DATE($AD$2,$AH$2,19))</f>
        <v>6</v>
      </c>
      <c r="AN19" s="64" t="n">
        <f aca="false">WEEKDAY(DATE($AD$2,$AH$2,20))</f>
        <v>7</v>
      </c>
      <c r="AO19" s="65" t="n">
        <f aca="false">WEEKDAY(DATE($AD$2,$AH$2,21))</f>
        <v>1</v>
      </c>
      <c r="AP19" s="66" t="n">
        <f aca="false">WEEKDAY(DATE($AD$2,$AH$2,22))</f>
        <v>2</v>
      </c>
      <c r="AQ19" s="64" t="n">
        <f aca="false">WEEKDAY(DATE($AD$2,$AH$2,23))</f>
        <v>3</v>
      </c>
      <c r="AR19" s="64" t="n">
        <f aca="false">WEEKDAY(DATE($AD$2,$AH$2,24))</f>
        <v>4</v>
      </c>
      <c r="AS19" s="64" t="n">
        <f aca="false">WEEKDAY(DATE($AD$2,$AH$2,25))</f>
        <v>5</v>
      </c>
      <c r="AT19" s="64" t="n">
        <f aca="false">WEEKDAY(DATE($AD$2,$AH$2,26))</f>
        <v>6</v>
      </c>
      <c r="AU19" s="64" t="n">
        <f aca="false">WEEKDAY(DATE($AD$2,$AH$2,27))</f>
        <v>7</v>
      </c>
      <c r="AV19" s="65" t="n">
        <f aca="false">WEEKDAY(DATE($AD$2,$AH$2,28))</f>
        <v>1</v>
      </c>
      <c r="AW19" s="66" t="n">
        <f aca="false">IF(AW18=29,WEEKDAY(DATE($AD$2,$AH$2,29)),0)</f>
        <v>0</v>
      </c>
      <c r="AX19" s="64" t="n">
        <f aca="false">IF(AX18=30,WEEKDAY(DATE($AD$2,$AH$2,30)),0)</f>
        <v>0</v>
      </c>
      <c r="AY19" s="65" t="n">
        <f aca="false">IF(AY18=31,WEEKDAY(DATE($AD$2,$AH$2,31)),0)</f>
        <v>0</v>
      </c>
      <c r="AZ19" s="53"/>
      <c r="BA19" s="53"/>
      <c r="BB19" s="54"/>
      <c r="BC19" s="54"/>
      <c r="BD19" s="55"/>
      <c r="BE19" s="55"/>
      <c r="BF19" s="55"/>
      <c r="BG19" s="55"/>
      <c r="BH19" s="55"/>
    </row>
    <row r="20" customFormat="false" ht="20.25" hidden="false" customHeight="true" outlineLevel="0" collapsed="false">
      <c r="B20" s="44"/>
      <c r="C20" s="45"/>
      <c r="D20" s="45"/>
      <c r="E20" s="45"/>
      <c r="F20" s="68"/>
      <c r="G20" s="338"/>
      <c r="H20" s="215"/>
      <c r="I20" s="49"/>
      <c r="J20" s="49"/>
      <c r="K20" s="49"/>
      <c r="L20" s="49"/>
      <c r="M20" s="49"/>
      <c r="N20" s="49"/>
      <c r="O20" s="49"/>
      <c r="P20" s="216"/>
      <c r="Q20" s="216"/>
      <c r="R20" s="216"/>
      <c r="S20" s="216"/>
      <c r="T20" s="216"/>
      <c r="U20" s="71" t="str">
        <f aca="false">IF(U19=1,"日",IF(U19=2,"月",IF(U19=3,"火",IF(U19=4,"水",IF(U19=5,"木",IF(U19=6,"金","土"))))))</f>
        <v>月</v>
      </c>
      <c r="V20" s="72" t="str">
        <f aca="false">IF(V19=1,"日",IF(V19=2,"月",IF(V19=3,"火",IF(V19=4,"水",IF(V19=5,"木",IF(V19=6,"金","土"))))))</f>
        <v>火</v>
      </c>
      <c r="W20" s="72" t="str">
        <f aca="false">IF(W19=1,"日",IF(W19=2,"月",IF(W19=3,"火",IF(W19=4,"水",IF(W19=5,"木",IF(W19=6,"金","土"))))))</f>
        <v>水</v>
      </c>
      <c r="X20" s="72" t="str">
        <f aca="false">IF(X19=1,"日",IF(X19=2,"月",IF(X19=3,"火",IF(X19=4,"水",IF(X19=5,"木",IF(X19=6,"金","土"))))))</f>
        <v>木</v>
      </c>
      <c r="Y20" s="72" t="str">
        <f aca="false">IF(Y19=1,"日",IF(Y19=2,"月",IF(Y19=3,"火",IF(Y19=4,"水",IF(Y19=5,"木",IF(Y19=6,"金","土"))))))</f>
        <v>金</v>
      </c>
      <c r="Z20" s="72" t="str">
        <f aca="false">IF(Z19=1,"日",IF(Z19=2,"月",IF(Z19=3,"火",IF(Z19=4,"水",IF(Z19=5,"木",IF(Z19=6,"金","土"))))))</f>
        <v>土</v>
      </c>
      <c r="AA20" s="73" t="str">
        <f aca="false">IF(AA19=1,"日",IF(AA19=2,"月",IF(AA19=3,"火",IF(AA19=4,"水",IF(AA19=5,"木",IF(AA19=6,"金","土"))))))</f>
        <v>日</v>
      </c>
      <c r="AB20" s="74" t="str">
        <f aca="false">IF(AB19=1,"日",IF(AB19=2,"月",IF(AB19=3,"火",IF(AB19=4,"水",IF(AB19=5,"木",IF(AB19=6,"金","土"))))))</f>
        <v>月</v>
      </c>
      <c r="AC20" s="72" t="str">
        <f aca="false">IF(AC19=1,"日",IF(AC19=2,"月",IF(AC19=3,"火",IF(AC19=4,"水",IF(AC19=5,"木",IF(AC19=6,"金","土"))))))</f>
        <v>火</v>
      </c>
      <c r="AD20" s="72" t="str">
        <f aca="false">IF(AD19=1,"日",IF(AD19=2,"月",IF(AD19=3,"火",IF(AD19=4,"水",IF(AD19=5,"木",IF(AD19=6,"金","土"))))))</f>
        <v>水</v>
      </c>
      <c r="AE20" s="72" t="str">
        <f aca="false">IF(AE19=1,"日",IF(AE19=2,"月",IF(AE19=3,"火",IF(AE19=4,"水",IF(AE19=5,"木",IF(AE19=6,"金","土"))))))</f>
        <v>木</v>
      </c>
      <c r="AF20" s="72" t="str">
        <f aca="false">IF(AF19=1,"日",IF(AF19=2,"月",IF(AF19=3,"火",IF(AF19=4,"水",IF(AF19=5,"木",IF(AF19=6,"金","土"))))))</f>
        <v>金</v>
      </c>
      <c r="AG20" s="72" t="str">
        <f aca="false">IF(AG19=1,"日",IF(AG19=2,"月",IF(AG19=3,"火",IF(AG19=4,"水",IF(AG19=5,"木",IF(AG19=6,"金","土"))))))</f>
        <v>土</v>
      </c>
      <c r="AH20" s="73" t="str">
        <f aca="false">IF(AH19=1,"日",IF(AH19=2,"月",IF(AH19=3,"火",IF(AH19=4,"水",IF(AH19=5,"木",IF(AH19=6,"金","土"))))))</f>
        <v>日</v>
      </c>
      <c r="AI20" s="74" t="str">
        <f aca="false">IF(AI19=1,"日",IF(AI19=2,"月",IF(AI19=3,"火",IF(AI19=4,"水",IF(AI19=5,"木",IF(AI19=6,"金","土"))))))</f>
        <v>月</v>
      </c>
      <c r="AJ20" s="72" t="str">
        <f aca="false">IF(AJ19=1,"日",IF(AJ19=2,"月",IF(AJ19=3,"火",IF(AJ19=4,"水",IF(AJ19=5,"木",IF(AJ19=6,"金","土"))))))</f>
        <v>火</v>
      </c>
      <c r="AK20" s="72" t="str">
        <f aca="false">IF(AK19=1,"日",IF(AK19=2,"月",IF(AK19=3,"火",IF(AK19=4,"水",IF(AK19=5,"木",IF(AK19=6,"金","土"))))))</f>
        <v>水</v>
      </c>
      <c r="AL20" s="72" t="str">
        <f aca="false">IF(AL19=1,"日",IF(AL19=2,"月",IF(AL19=3,"火",IF(AL19=4,"水",IF(AL19=5,"木",IF(AL19=6,"金","土"))))))</f>
        <v>木</v>
      </c>
      <c r="AM20" s="72" t="str">
        <f aca="false">IF(AM19=1,"日",IF(AM19=2,"月",IF(AM19=3,"火",IF(AM19=4,"水",IF(AM19=5,"木",IF(AM19=6,"金","土"))))))</f>
        <v>金</v>
      </c>
      <c r="AN20" s="72" t="str">
        <f aca="false">IF(AN19=1,"日",IF(AN19=2,"月",IF(AN19=3,"火",IF(AN19=4,"水",IF(AN19=5,"木",IF(AN19=6,"金","土"))))))</f>
        <v>土</v>
      </c>
      <c r="AO20" s="73" t="str">
        <f aca="false">IF(AO19=1,"日",IF(AO19=2,"月",IF(AO19=3,"火",IF(AO19=4,"水",IF(AO19=5,"木",IF(AO19=6,"金","土"))))))</f>
        <v>日</v>
      </c>
      <c r="AP20" s="74" t="str">
        <f aca="false">IF(AP19=1,"日",IF(AP19=2,"月",IF(AP19=3,"火",IF(AP19=4,"水",IF(AP19=5,"木",IF(AP19=6,"金","土"))))))</f>
        <v>月</v>
      </c>
      <c r="AQ20" s="72" t="str">
        <f aca="false">IF(AQ19=1,"日",IF(AQ19=2,"月",IF(AQ19=3,"火",IF(AQ19=4,"水",IF(AQ19=5,"木",IF(AQ19=6,"金","土"))))))</f>
        <v>火</v>
      </c>
      <c r="AR20" s="72" t="str">
        <f aca="false">IF(AR19=1,"日",IF(AR19=2,"月",IF(AR19=3,"火",IF(AR19=4,"水",IF(AR19=5,"木",IF(AR19=6,"金","土"))))))</f>
        <v>水</v>
      </c>
      <c r="AS20" s="72" t="str">
        <f aca="false">IF(AS19=1,"日",IF(AS19=2,"月",IF(AS19=3,"火",IF(AS19=4,"水",IF(AS19=5,"木",IF(AS19=6,"金","土"))))))</f>
        <v>木</v>
      </c>
      <c r="AT20" s="72" t="str">
        <f aca="false">IF(AT19=1,"日",IF(AT19=2,"月",IF(AT19=3,"火",IF(AT19=4,"水",IF(AT19=5,"木",IF(AT19=6,"金","土"))))))</f>
        <v>金</v>
      </c>
      <c r="AU20" s="72" t="str">
        <f aca="false">IF(AU19=1,"日",IF(AU19=2,"月",IF(AU19=3,"火",IF(AU19=4,"水",IF(AU19=5,"木",IF(AU19=6,"金","土"))))))</f>
        <v>土</v>
      </c>
      <c r="AV20" s="73" t="str">
        <f aca="false">IF(AV19=1,"日",IF(AV19=2,"月",IF(AV19=3,"火",IF(AV19=4,"水",IF(AV19=5,"木",IF(AV19=6,"金","土"))))))</f>
        <v>日</v>
      </c>
      <c r="AW20" s="72" t="str">
        <f aca="false">IF(AW19=1,"日",IF(AW19=2,"月",IF(AW19=3,"火",IF(AW19=4,"水",IF(AW19=5,"木",IF(AW19=6,"金",IF(AW19=0,"","土")))))))</f>
        <v/>
      </c>
      <c r="AX20" s="72" t="str">
        <f aca="false">IF(AX19=1,"日",IF(AX19=2,"月",IF(AX19=3,"火",IF(AX19=4,"水",IF(AX19=5,"木",IF(AX19=6,"金",IF(AX19=0,"","土")))))))</f>
        <v/>
      </c>
      <c r="AY20" s="72" t="str">
        <f aca="false">IF(AY19=1,"日",IF(AY19=2,"月",IF(AY19=3,"火",IF(AY19=4,"水",IF(AY19=5,"木",IF(AY19=6,"金",IF(AY19=0,"","土")))))))</f>
        <v/>
      </c>
      <c r="AZ20" s="53"/>
      <c r="BA20" s="53"/>
      <c r="BB20" s="54"/>
      <c r="BC20" s="54"/>
      <c r="BD20" s="55"/>
      <c r="BE20" s="55"/>
      <c r="BF20" s="55"/>
      <c r="BG20" s="55"/>
      <c r="BH20" s="55"/>
    </row>
    <row r="21" customFormat="false" ht="20.25" hidden="false" customHeight="true" outlineLevel="0" collapsed="false">
      <c r="B21" s="339"/>
      <c r="C21" s="340"/>
      <c r="D21" s="340"/>
      <c r="E21" s="340"/>
      <c r="F21" s="341"/>
      <c r="G21" s="224"/>
      <c r="H21" s="225"/>
      <c r="I21" s="225"/>
      <c r="J21" s="225"/>
      <c r="K21" s="225"/>
      <c r="L21" s="225"/>
      <c r="M21" s="342"/>
      <c r="N21" s="342"/>
      <c r="O21" s="342"/>
      <c r="P21" s="343" t="s">
        <v>34</v>
      </c>
      <c r="Q21" s="344"/>
      <c r="R21" s="344"/>
      <c r="S21" s="345"/>
      <c r="T21" s="346"/>
      <c r="U21" s="347"/>
      <c r="V21" s="347"/>
      <c r="W21" s="347"/>
      <c r="X21" s="347"/>
      <c r="Y21" s="347"/>
      <c r="Z21" s="347"/>
      <c r="AA21" s="348"/>
      <c r="AB21" s="349"/>
      <c r="AC21" s="347"/>
      <c r="AD21" s="347"/>
      <c r="AE21" s="347"/>
      <c r="AF21" s="347"/>
      <c r="AG21" s="347"/>
      <c r="AH21" s="348"/>
      <c r="AI21" s="349"/>
      <c r="AJ21" s="347"/>
      <c r="AK21" s="347"/>
      <c r="AL21" s="347"/>
      <c r="AM21" s="347"/>
      <c r="AN21" s="347"/>
      <c r="AO21" s="348"/>
      <c r="AP21" s="349"/>
      <c r="AQ21" s="347"/>
      <c r="AR21" s="347"/>
      <c r="AS21" s="347"/>
      <c r="AT21" s="347"/>
      <c r="AU21" s="347"/>
      <c r="AV21" s="348"/>
      <c r="AW21" s="349"/>
      <c r="AX21" s="347"/>
      <c r="AY21" s="347"/>
      <c r="AZ21" s="350"/>
      <c r="BA21" s="350"/>
      <c r="BB21" s="351"/>
      <c r="BC21" s="351"/>
      <c r="BD21" s="230"/>
      <c r="BE21" s="230"/>
      <c r="BF21" s="230"/>
      <c r="BG21" s="230"/>
      <c r="BH21" s="230"/>
    </row>
    <row r="22" customFormat="false" ht="20.25" hidden="false" customHeight="true" outlineLevel="0" collapsed="false">
      <c r="B22" s="352" t="n">
        <v>1</v>
      </c>
      <c r="C22" s="340"/>
      <c r="D22" s="340"/>
      <c r="E22" s="340"/>
      <c r="F22" s="353" t="n">
        <f aca="false">C21</f>
        <v>0</v>
      </c>
      <c r="G22" s="231"/>
      <c r="H22" s="225"/>
      <c r="I22" s="225"/>
      <c r="J22" s="225"/>
      <c r="K22" s="225"/>
      <c r="L22" s="225"/>
      <c r="M22" s="342"/>
      <c r="N22" s="342"/>
      <c r="O22" s="342"/>
      <c r="P22" s="354" t="s">
        <v>202</v>
      </c>
      <c r="Q22" s="355"/>
      <c r="R22" s="355"/>
      <c r="S22" s="356"/>
      <c r="T22" s="357"/>
      <c r="U22" s="233" t="str">
        <f aca="false">IF(U21="","",VLOOKUP(U21,'シフト記号表（勤務時間帯） (2)'!$D$6:$X$47,21,FALSE()))</f>
        <v/>
      </c>
      <c r="V22" s="234" t="str">
        <f aca="false">IF(V21="","",VLOOKUP(V21,'シフト記号表（勤務時間帯） (2)'!$D$6:$X$47,21,FALSE()))</f>
        <v/>
      </c>
      <c r="W22" s="234" t="str">
        <f aca="false">IF(W21="","",VLOOKUP(W21,'シフト記号表（勤務時間帯） (2)'!$D$6:$X$47,21,FALSE()))</f>
        <v/>
      </c>
      <c r="X22" s="234" t="str">
        <f aca="false">IF(X21="","",VLOOKUP(X21,'シフト記号表（勤務時間帯） (2)'!$D$6:$X$47,21,FALSE()))</f>
        <v/>
      </c>
      <c r="Y22" s="234" t="str">
        <f aca="false">IF(Y21="","",VLOOKUP(Y21,'シフト記号表（勤務時間帯） (2)'!$D$6:$X$47,21,FALSE()))</f>
        <v/>
      </c>
      <c r="Z22" s="234" t="str">
        <f aca="false">IF(Z21="","",VLOOKUP(Z21,'シフト記号表（勤務時間帯） (2)'!$D$6:$X$47,21,FALSE()))</f>
        <v/>
      </c>
      <c r="AA22" s="235" t="str">
        <f aca="false">IF(AA21="","",VLOOKUP(AA21,'シフト記号表（勤務時間帯） (2)'!$D$6:$X$47,21,FALSE()))</f>
        <v/>
      </c>
      <c r="AB22" s="233" t="str">
        <f aca="false">IF(AB21="","",VLOOKUP(AB21,'シフト記号表（勤務時間帯） (2)'!$D$6:$X$47,21,FALSE()))</f>
        <v/>
      </c>
      <c r="AC22" s="234" t="str">
        <f aca="false">IF(AC21="","",VLOOKUP(AC21,'シフト記号表（勤務時間帯） (2)'!$D$6:$X$47,21,FALSE()))</f>
        <v/>
      </c>
      <c r="AD22" s="234" t="str">
        <f aca="false">IF(AD21="","",VLOOKUP(AD21,'シフト記号表（勤務時間帯） (2)'!$D$6:$X$47,21,FALSE()))</f>
        <v/>
      </c>
      <c r="AE22" s="234" t="str">
        <f aca="false">IF(AE21="","",VLOOKUP(AE21,'シフト記号表（勤務時間帯） (2)'!$D$6:$X$47,21,FALSE()))</f>
        <v/>
      </c>
      <c r="AF22" s="234" t="str">
        <f aca="false">IF(AF21="","",VLOOKUP(AF21,'シフト記号表（勤務時間帯） (2)'!$D$6:$X$47,21,FALSE()))</f>
        <v/>
      </c>
      <c r="AG22" s="234" t="str">
        <f aca="false">IF(AG21="","",VLOOKUP(AG21,'シフト記号表（勤務時間帯） (2)'!$D$6:$X$47,21,FALSE()))</f>
        <v/>
      </c>
      <c r="AH22" s="235" t="str">
        <f aca="false">IF(AH21="","",VLOOKUP(AH21,'シフト記号表（勤務時間帯） (2)'!$D$6:$X$47,21,FALSE()))</f>
        <v/>
      </c>
      <c r="AI22" s="233" t="str">
        <f aca="false">IF(AI21="","",VLOOKUP(AI21,'シフト記号表（勤務時間帯） (2)'!$D$6:$X$47,21,FALSE()))</f>
        <v/>
      </c>
      <c r="AJ22" s="234" t="str">
        <f aca="false">IF(AJ21="","",VLOOKUP(AJ21,'シフト記号表（勤務時間帯） (2)'!$D$6:$X$47,21,FALSE()))</f>
        <v/>
      </c>
      <c r="AK22" s="234" t="str">
        <f aca="false">IF(AK21="","",VLOOKUP(AK21,'シフト記号表（勤務時間帯） (2)'!$D$6:$X$47,21,FALSE()))</f>
        <v/>
      </c>
      <c r="AL22" s="234" t="str">
        <f aca="false">IF(AL21="","",VLOOKUP(AL21,'シフト記号表（勤務時間帯） (2)'!$D$6:$X$47,21,FALSE()))</f>
        <v/>
      </c>
      <c r="AM22" s="234" t="str">
        <f aca="false">IF(AM21="","",VLOOKUP(AM21,'シフト記号表（勤務時間帯） (2)'!$D$6:$X$47,21,FALSE()))</f>
        <v/>
      </c>
      <c r="AN22" s="234" t="str">
        <f aca="false">IF(AN21="","",VLOOKUP(AN21,'シフト記号表（勤務時間帯） (2)'!$D$6:$X$47,21,FALSE()))</f>
        <v/>
      </c>
      <c r="AO22" s="235" t="str">
        <f aca="false">IF(AO21="","",VLOOKUP(AO21,'シフト記号表（勤務時間帯） (2)'!$D$6:$X$47,21,FALSE()))</f>
        <v/>
      </c>
      <c r="AP22" s="233" t="str">
        <f aca="false">IF(AP21="","",VLOOKUP(AP21,'シフト記号表（勤務時間帯） (2)'!$D$6:$X$47,21,FALSE()))</f>
        <v/>
      </c>
      <c r="AQ22" s="234" t="str">
        <f aca="false">IF(AQ21="","",VLOOKUP(AQ21,'シフト記号表（勤務時間帯） (2)'!$D$6:$X$47,21,FALSE()))</f>
        <v/>
      </c>
      <c r="AR22" s="234" t="str">
        <f aca="false">IF(AR21="","",VLOOKUP(AR21,'シフト記号表（勤務時間帯） (2)'!$D$6:$X$47,21,FALSE()))</f>
        <v/>
      </c>
      <c r="AS22" s="234" t="str">
        <f aca="false">IF(AS21="","",VLOOKUP(AS21,'シフト記号表（勤務時間帯） (2)'!$D$6:$X$47,21,FALSE()))</f>
        <v/>
      </c>
      <c r="AT22" s="234" t="str">
        <f aca="false">IF(AT21="","",VLOOKUP(AT21,'シフト記号表（勤務時間帯） (2)'!$D$6:$X$47,21,FALSE()))</f>
        <v/>
      </c>
      <c r="AU22" s="234" t="str">
        <f aca="false">IF(AU21="","",VLOOKUP(AU21,'シフト記号表（勤務時間帯） (2)'!$D$6:$X$47,21,FALSE()))</f>
        <v/>
      </c>
      <c r="AV22" s="235" t="str">
        <f aca="false">IF(AV21="","",VLOOKUP(AV21,'シフト記号表（勤務時間帯） (2)'!$D$6:$X$47,21,FALSE()))</f>
        <v/>
      </c>
      <c r="AW22" s="233" t="str">
        <f aca="false">IF(AW21="","",VLOOKUP(AW21,'シフト記号表（勤務時間帯） (2)'!$D$6:$X$47,21,FALSE()))</f>
        <v/>
      </c>
      <c r="AX22" s="234" t="str">
        <f aca="false">IF(AX21="","",VLOOKUP(AX21,'シフト記号表（勤務時間帯） (2)'!$D$6:$X$47,21,FALSE()))</f>
        <v/>
      </c>
      <c r="AY22" s="234" t="str">
        <f aca="false">IF(AY21="","",VLOOKUP(AY21,'シフト記号表（勤務時間帯） (2)'!$D$6:$X$47,21,FALSE()))</f>
        <v/>
      </c>
      <c r="AZ22" s="99" t="n">
        <f aca="false">IF($BC$3="４週",SUM(U22:AV22),IF($BC$3="暦月",SUM(U22:AY22),""))</f>
        <v>0</v>
      </c>
      <c r="BA22" s="99"/>
      <c r="BB22" s="100" t="n">
        <f aca="false">IF($BC$3="４週",AZ22/4,IF($BC$3="暦月",(AZ22/($BC$8/7)),""))</f>
        <v>0</v>
      </c>
      <c r="BC22" s="100"/>
      <c r="BD22" s="230"/>
      <c r="BE22" s="230"/>
      <c r="BF22" s="230"/>
      <c r="BG22" s="230"/>
      <c r="BH22" s="230"/>
    </row>
    <row r="23" customFormat="false" ht="20.25" hidden="false" customHeight="true" outlineLevel="0" collapsed="false">
      <c r="B23" s="358"/>
      <c r="C23" s="340"/>
      <c r="D23" s="340"/>
      <c r="E23" s="340"/>
      <c r="F23" s="359"/>
      <c r="G23" s="360" t="n">
        <f aca="false">C21</f>
        <v>0</v>
      </c>
      <c r="H23" s="225"/>
      <c r="I23" s="225"/>
      <c r="J23" s="225"/>
      <c r="K23" s="225"/>
      <c r="L23" s="225"/>
      <c r="M23" s="342"/>
      <c r="N23" s="342"/>
      <c r="O23" s="342"/>
      <c r="P23" s="361" t="s">
        <v>203</v>
      </c>
      <c r="Q23" s="362"/>
      <c r="R23" s="362"/>
      <c r="S23" s="363"/>
      <c r="T23" s="364"/>
      <c r="U23" s="96" t="str">
        <f aca="false">IF(U21="","",VLOOKUP(U21,'シフト記号表（勤務時間帯） (2)'!$D$6:$Z$47,23,FALSE()))</f>
        <v/>
      </c>
      <c r="V23" s="97" t="str">
        <f aca="false">IF(V21="","",VLOOKUP(V21,'シフト記号表（勤務時間帯） (2)'!$D$6:$Z$47,23,FALSE()))</f>
        <v/>
      </c>
      <c r="W23" s="97" t="str">
        <f aca="false">IF(W21="","",VLOOKUP(W21,'シフト記号表（勤務時間帯） (2)'!$D$6:$Z$47,23,FALSE()))</f>
        <v/>
      </c>
      <c r="X23" s="97" t="str">
        <f aca="false">IF(X21="","",VLOOKUP(X21,'シフト記号表（勤務時間帯） (2)'!$D$6:$Z$47,23,FALSE()))</f>
        <v/>
      </c>
      <c r="Y23" s="97" t="str">
        <f aca="false">IF(Y21="","",VLOOKUP(Y21,'シフト記号表（勤務時間帯） (2)'!$D$6:$Z$47,23,FALSE()))</f>
        <v/>
      </c>
      <c r="Z23" s="97" t="str">
        <f aca="false">IF(Z21="","",VLOOKUP(Z21,'シフト記号表（勤務時間帯） (2)'!$D$6:$Z$47,23,FALSE()))</f>
        <v/>
      </c>
      <c r="AA23" s="98" t="str">
        <f aca="false">IF(AA21="","",VLOOKUP(AA21,'シフト記号表（勤務時間帯） (2)'!$D$6:$Z$47,23,FALSE()))</f>
        <v/>
      </c>
      <c r="AB23" s="96" t="str">
        <f aca="false">IF(AB21="","",VLOOKUP(AB21,'シフト記号表（勤務時間帯） (2)'!$D$6:$Z$47,23,FALSE()))</f>
        <v/>
      </c>
      <c r="AC23" s="97" t="str">
        <f aca="false">IF(AC21="","",VLOOKUP(AC21,'シフト記号表（勤務時間帯） (2)'!$D$6:$Z$47,23,FALSE()))</f>
        <v/>
      </c>
      <c r="AD23" s="97" t="str">
        <f aca="false">IF(AD21="","",VLOOKUP(AD21,'シフト記号表（勤務時間帯） (2)'!$D$6:$Z$47,23,FALSE()))</f>
        <v/>
      </c>
      <c r="AE23" s="97" t="str">
        <f aca="false">IF(AE21="","",VLOOKUP(AE21,'シフト記号表（勤務時間帯） (2)'!$D$6:$Z$47,23,FALSE()))</f>
        <v/>
      </c>
      <c r="AF23" s="97" t="str">
        <f aca="false">IF(AF21="","",VLOOKUP(AF21,'シフト記号表（勤務時間帯） (2)'!$D$6:$Z$47,23,FALSE()))</f>
        <v/>
      </c>
      <c r="AG23" s="97" t="str">
        <f aca="false">IF(AG21="","",VLOOKUP(AG21,'シフト記号表（勤務時間帯） (2)'!$D$6:$Z$47,23,FALSE()))</f>
        <v/>
      </c>
      <c r="AH23" s="98" t="str">
        <f aca="false">IF(AH21="","",VLOOKUP(AH21,'シフト記号表（勤務時間帯） (2)'!$D$6:$Z$47,23,FALSE()))</f>
        <v/>
      </c>
      <c r="AI23" s="96" t="str">
        <f aca="false">IF(AI21="","",VLOOKUP(AI21,'シフト記号表（勤務時間帯） (2)'!$D$6:$Z$47,23,FALSE()))</f>
        <v/>
      </c>
      <c r="AJ23" s="97" t="str">
        <f aca="false">IF(AJ21="","",VLOOKUP(AJ21,'シフト記号表（勤務時間帯） (2)'!$D$6:$Z$47,23,FALSE()))</f>
        <v/>
      </c>
      <c r="AK23" s="97" t="str">
        <f aca="false">IF(AK21="","",VLOOKUP(AK21,'シフト記号表（勤務時間帯） (2)'!$D$6:$Z$47,23,FALSE()))</f>
        <v/>
      </c>
      <c r="AL23" s="97" t="str">
        <f aca="false">IF(AL21="","",VLOOKUP(AL21,'シフト記号表（勤務時間帯） (2)'!$D$6:$Z$47,23,FALSE()))</f>
        <v/>
      </c>
      <c r="AM23" s="97" t="str">
        <f aca="false">IF(AM21="","",VLOOKUP(AM21,'シフト記号表（勤務時間帯） (2)'!$D$6:$Z$47,23,FALSE()))</f>
        <v/>
      </c>
      <c r="AN23" s="97" t="str">
        <f aca="false">IF(AN21="","",VLOOKUP(AN21,'シフト記号表（勤務時間帯） (2)'!$D$6:$Z$47,23,FALSE()))</f>
        <v/>
      </c>
      <c r="AO23" s="98" t="str">
        <f aca="false">IF(AO21="","",VLOOKUP(AO21,'シフト記号表（勤務時間帯） (2)'!$D$6:$Z$47,23,FALSE()))</f>
        <v/>
      </c>
      <c r="AP23" s="96" t="str">
        <f aca="false">IF(AP21="","",VLOOKUP(AP21,'シフト記号表（勤務時間帯） (2)'!$D$6:$Z$47,23,FALSE()))</f>
        <v/>
      </c>
      <c r="AQ23" s="97" t="str">
        <f aca="false">IF(AQ21="","",VLOOKUP(AQ21,'シフト記号表（勤務時間帯） (2)'!$D$6:$Z$47,23,FALSE()))</f>
        <v/>
      </c>
      <c r="AR23" s="97" t="str">
        <f aca="false">IF(AR21="","",VLOOKUP(AR21,'シフト記号表（勤務時間帯） (2)'!$D$6:$Z$47,23,FALSE()))</f>
        <v/>
      </c>
      <c r="AS23" s="97" t="str">
        <f aca="false">IF(AS21="","",VLOOKUP(AS21,'シフト記号表（勤務時間帯） (2)'!$D$6:$Z$47,23,FALSE()))</f>
        <v/>
      </c>
      <c r="AT23" s="97" t="str">
        <f aca="false">IF(AT21="","",VLOOKUP(AT21,'シフト記号表（勤務時間帯） (2)'!$D$6:$Z$47,23,FALSE()))</f>
        <v/>
      </c>
      <c r="AU23" s="97" t="str">
        <f aca="false">IF(AU21="","",VLOOKUP(AU21,'シフト記号表（勤務時間帯） (2)'!$D$6:$Z$47,23,FALSE()))</f>
        <v/>
      </c>
      <c r="AV23" s="98" t="str">
        <f aca="false">IF(AV21="","",VLOOKUP(AV21,'シフト記号表（勤務時間帯） (2)'!$D$6:$Z$47,23,FALSE()))</f>
        <v/>
      </c>
      <c r="AW23" s="96" t="str">
        <f aca="false">IF(AW21="","",VLOOKUP(AW21,'シフト記号表（勤務時間帯） (2)'!$D$6:$Z$47,23,FALSE()))</f>
        <v/>
      </c>
      <c r="AX23" s="97" t="str">
        <f aca="false">IF(AX21="","",VLOOKUP(AX21,'シフト記号表（勤務時間帯） (2)'!$D$6:$Z$47,23,FALSE()))</f>
        <v/>
      </c>
      <c r="AY23" s="97" t="str">
        <f aca="false">IF(AY21="","",VLOOKUP(AY21,'シフト記号表（勤務時間帯） (2)'!$D$6:$Z$47,23,FALSE()))</f>
        <v/>
      </c>
      <c r="AZ23" s="365" t="n">
        <f aca="false">IF($BC$3="４週",SUM(U23:AV23),IF($BC$3="暦月",SUM(U23:AY23),""))</f>
        <v>0</v>
      </c>
      <c r="BA23" s="365"/>
      <c r="BB23" s="366" t="n">
        <f aca="false">IF($BC$3="４週",AZ23/4,IF($BC$3="暦月",(AZ23/($BC$8/7)),""))</f>
        <v>0</v>
      </c>
      <c r="BC23" s="366"/>
      <c r="BD23" s="230"/>
      <c r="BE23" s="230"/>
      <c r="BF23" s="230"/>
      <c r="BG23" s="230"/>
      <c r="BH23" s="230"/>
    </row>
    <row r="24" customFormat="false" ht="20.25" hidden="false" customHeight="true" outlineLevel="0" collapsed="false">
      <c r="B24" s="367"/>
      <c r="C24" s="250"/>
      <c r="D24" s="250"/>
      <c r="E24" s="250"/>
      <c r="F24" s="368"/>
      <c r="G24" s="369"/>
      <c r="H24" s="244"/>
      <c r="I24" s="244"/>
      <c r="J24" s="244"/>
      <c r="K24" s="244"/>
      <c r="L24" s="244"/>
      <c r="M24" s="370"/>
      <c r="N24" s="370"/>
      <c r="O24" s="370"/>
      <c r="P24" s="371" t="s">
        <v>34</v>
      </c>
      <c r="Q24" s="372"/>
      <c r="R24" s="372"/>
      <c r="S24" s="373"/>
      <c r="T24" s="374"/>
      <c r="U24" s="375"/>
      <c r="V24" s="376"/>
      <c r="W24" s="376"/>
      <c r="X24" s="376"/>
      <c r="Y24" s="376"/>
      <c r="Z24" s="376"/>
      <c r="AA24" s="377"/>
      <c r="AB24" s="375"/>
      <c r="AC24" s="376"/>
      <c r="AD24" s="376"/>
      <c r="AE24" s="376"/>
      <c r="AF24" s="376"/>
      <c r="AG24" s="376"/>
      <c r="AH24" s="377"/>
      <c r="AI24" s="375"/>
      <c r="AJ24" s="376"/>
      <c r="AK24" s="376"/>
      <c r="AL24" s="376"/>
      <c r="AM24" s="376"/>
      <c r="AN24" s="376"/>
      <c r="AO24" s="377"/>
      <c r="AP24" s="375"/>
      <c r="AQ24" s="376"/>
      <c r="AR24" s="376"/>
      <c r="AS24" s="376"/>
      <c r="AT24" s="376"/>
      <c r="AU24" s="376"/>
      <c r="AV24" s="377"/>
      <c r="AW24" s="375"/>
      <c r="AX24" s="376"/>
      <c r="AY24" s="376"/>
      <c r="AZ24" s="378"/>
      <c r="BA24" s="378"/>
      <c r="BB24" s="379"/>
      <c r="BC24" s="379"/>
      <c r="BD24" s="249"/>
      <c r="BE24" s="249"/>
      <c r="BF24" s="249"/>
      <c r="BG24" s="249"/>
      <c r="BH24" s="249"/>
    </row>
    <row r="25" customFormat="false" ht="20.25" hidden="false" customHeight="true" outlineLevel="0" collapsed="false">
      <c r="B25" s="352" t="n">
        <f aca="false">B22+1</f>
        <v>2</v>
      </c>
      <c r="C25" s="250"/>
      <c r="D25" s="250"/>
      <c r="E25" s="250"/>
      <c r="F25" s="353" t="n">
        <f aca="false">C24</f>
        <v>0</v>
      </c>
      <c r="G25" s="231"/>
      <c r="H25" s="244"/>
      <c r="I25" s="244"/>
      <c r="J25" s="244"/>
      <c r="K25" s="244"/>
      <c r="L25" s="244"/>
      <c r="M25" s="370"/>
      <c r="N25" s="370"/>
      <c r="O25" s="370"/>
      <c r="P25" s="354" t="s">
        <v>202</v>
      </c>
      <c r="Q25" s="355"/>
      <c r="R25" s="355"/>
      <c r="S25" s="356"/>
      <c r="T25" s="357"/>
      <c r="U25" s="233" t="str">
        <f aca="false">IF(U24="","",VLOOKUP(U24,'シフト記号表（勤務時間帯） (2)'!$D$6:$X$47,21,FALSE()))</f>
        <v/>
      </c>
      <c r="V25" s="234" t="str">
        <f aca="false">IF(V24="","",VLOOKUP(V24,'シフト記号表（勤務時間帯） (2)'!$D$6:$X$47,21,FALSE()))</f>
        <v/>
      </c>
      <c r="W25" s="234" t="str">
        <f aca="false">IF(W24="","",VLOOKUP(W24,'シフト記号表（勤務時間帯） (2)'!$D$6:$X$47,21,FALSE()))</f>
        <v/>
      </c>
      <c r="X25" s="234" t="str">
        <f aca="false">IF(X24="","",VLOOKUP(X24,'シフト記号表（勤務時間帯） (2)'!$D$6:$X$47,21,FALSE()))</f>
        <v/>
      </c>
      <c r="Y25" s="234" t="str">
        <f aca="false">IF(Y24="","",VLOOKUP(Y24,'シフト記号表（勤務時間帯） (2)'!$D$6:$X$47,21,FALSE()))</f>
        <v/>
      </c>
      <c r="Z25" s="234" t="str">
        <f aca="false">IF(Z24="","",VLOOKUP(Z24,'シフト記号表（勤務時間帯） (2)'!$D$6:$X$47,21,FALSE()))</f>
        <v/>
      </c>
      <c r="AA25" s="235" t="str">
        <f aca="false">IF(AA24="","",VLOOKUP(AA24,'シフト記号表（勤務時間帯） (2)'!$D$6:$X$47,21,FALSE()))</f>
        <v/>
      </c>
      <c r="AB25" s="233" t="str">
        <f aca="false">IF(AB24="","",VLOOKUP(AB24,'シフト記号表（勤務時間帯） (2)'!$D$6:$X$47,21,FALSE()))</f>
        <v/>
      </c>
      <c r="AC25" s="234" t="str">
        <f aca="false">IF(AC24="","",VLOOKUP(AC24,'シフト記号表（勤務時間帯） (2)'!$D$6:$X$47,21,FALSE()))</f>
        <v/>
      </c>
      <c r="AD25" s="234" t="str">
        <f aca="false">IF(AD24="","",VLOOKUP(AD24,'シフト記号表（勤務時間帯） (2)'!$D$6:$X$47,21,FALSE()))</f>
        <v/>
      </c>
      <c r="AE25" s="234" t="str">
        <f aca="false">IF(AE24="","",VLOOKUP(AE24,'シフト記号表（勤務時間帯） (2)'!$D$6:$X$47,21,FALSE()))</f>
        <v/>
      </c>
      <c r="AF25" s="234" t="str">
        <f aca="false">IF(AF24="","",VLOOKUP(AF24,'シフト記号表（勤務時間帯） (2)'!$D$6:$X$47,21,FALSE()))</f>
        <v/>
      </c>
      <c r="AG25" s="234" t="str">
        <f aca="false">IF(AG24="","",VLOOKUP(AG24,'シフト記号表（勤務時間帯） (2)'!$D$6:$X$47,21,FALSE()))</f>
        <v/>
      </c>
      <c r="AH25" s="235" t="str">
        <f aca="false">IF(AH24="","",VLOOKUP(AH24,'シフト記号表（勤務時間帯） (2)'!$D$6:$X$47,21,FALSE()))</f>
        <v/>
      </c>
      <c r="AI25" s="233" t="str">
        <f aca="false">IF(AI24="","",VLOOKUP(AI24,'シフト記号表（勤務時間帯） (2)'!$D$6:$X$47,21,FALSE()))</f>
        <v/>
      </c>
      <c r="AJ25" s="234" t="str">
        <f aca="false">IF(AJ24="","",VLOOKUP(AJ24,'シフト記号表（勤務時間帯） (2)'!$D$6:$X$47,21,FALSE()))</f>
        <v/>
      </c>
      <c r="AK25" s="234" t="str">
        <f aca="false">IF(AK24="","",VLOOKUP(AK24,'シフト記号表（勤務時間帯） (2)'!$D$6:$X$47,21,FALSE()))</f>
        <v/>
      </c>
      <c r="AL25" s="234" t="str">
        <f aca="false">IF(AL24="","",VLOOKUP(AL24,'シフト記号表（勤務時間帯） (2)'!$D$6:$X$47,21,FALSE()))</f>
        <v/>
      </c>
      <c r="AM25" s="234" t="str">
        <f aca="false">IF(AM24="","",VLOOKUP(AM24,'シフト記号表（勤務時間帯） (2)'!$D$6:$X$47,21,FALSE()))</f>
        <v/>
      </c>
      <c r="AN25" s="234" t="str">
        <f aca="false">IF(AN24="","",VLOOKUP(AN24,'シフト記号表（勤務時間帯） (2)'!$D$6:$X$47,21,FALSE()))</f>
        <v/>
      </c>
      <c r="AO25" s="235" t="str">
        <f aca="false">IF(AO24="","",VLOOKUP(AO24,'シフト記号表（勤務時間帯） (2)'!$D$6:$X$47,21,FALSE()))</f>
        <v/>
      </c>
      <c r="AP25" s="233" t="str">
        <f aca="false">IF(AP24="","",VLOOKUP(AP24,'シフト記号表（勤務時間帯） (2)'!$D$6:$X$47,21,FALSE()))</f>
        <v/>
      </c>
      <c r="AQ25" s="234" t="str">
        <f aca="false">IF(AQ24="","",VLOOKUP(AQ24,'シフト記号表（勤務時間帯） (2)'!$D$6:$X$47,21,FALSE()))</f>
        <v/>
      </c>
      <c r="AR25" s="234" t="str">
        <f aca="false">IF(AR24="","",VLOOKUP(AR24,'シフト記号表（勤務時間帯） (2)'!$D$6:$X$47,21,FALSE()))</f>
        <v/>
      </c>
      <c r="AS25" s="234" t="str">
        <f aca="false">IF(AS24="","",VLOOKUP(AS24,'シフト記号表（勤務時間帯） (2)'!$D$6:$X$47,21,FALSE()))</f>
        <v/>
      </c>
      <c r="AT25" s="234" t="str">
        <f aca="false">IF(AT24="","",VLOOKUP(AT24,'シフト記号表（勤務時間帯） (2)'!$D$6:$X$47,21,FALSE()))</f>
        <v/>
      </c>
      <c r="AU25" s="234" t="str">
        <f aca="false">IF(AU24="","",VLOOKUP(AU24,'シフト記号表（勤務時間帯） (2)'!$D$6:$X$47,21,FALSE()))</f>
        <v/>
      </c>
      <c r="AV25" s="235" t="str">
        <f aca="false">IF(AV24="","",VLOOKUP(AV24,'シフト記号表（勤務時間帯） (2)'!$D$6:$X$47,21,FALSE()))</f>
        <v/>
      </c>
      <c r="AW25" s="233" t="str">
        <f aca="false">IF(AW24="","",VLOOKUP(AW24,'シフト記号表（勤務時間帯） (2)'!$D$6:$X$47,21,FALSE()))</f>
        <v/>
      </c>
      <c r="AX25" s="234" t="str">
        <f aca="false">IF(AX24="","",VLOOKUP(AX24,'シフト記号表（勤務時間帯） (2)'!$D$6:$X$47,21,FALSE()))</f>
        <v/>
      </c>
      <c r="AY25" s="234" t="str">
        <f aca="false">IF(AY24="","",VLOOKUP(AY24,'シフト記号表（勤務時間帯） (2)'!$D$6:$X$47,21,FALSE()))</f>
        <v/>
      </c>
      <c r="AZ25" s="99" t="n">
        <f aca="false">IF($BC$3="４週",SUM(U25:AV25),IF($BC$3="暦月",SUM(U25:AY25),""))</f>
        <v>0</v>
      </c>
      <c r="BA25" s="99"/>
      <c r="BB25" s="100" t="n">
        <f aca="false">IF($BC$3="４週",AZ25/4,IF($BC$3="暦月",(AZ25/($BC$8/7)),""))</f>
        <v>0</v>
      </c>
      <c r="BC25" s="100"/>
      <c r="BD25" s="249"/>
      <c r="BE25" s="249"/>
      <c r="BF25" s="249"/>
      <c r="BG25" s="249"/>
      <c r="BH25" s="249"/>
    </row>
    <row r="26" customFormat="false" ht="20.25" hidden="false" customHeight="true" outlineLevel="0" collapsed="false">
      <c r="B26" s="358"/>
      <c r="C26" s="250"/>
      <c r="D26" s="250"/>
      <c r="E26" s="250"/>
      <c r="F26" s="359"/>
      <c r="G26" s="360" t="n">
        <f aca="false">C24</f>
        <v>0</v>
      </c>
      <c r="H26" s="244"/>
      <c r="I26" s="244"/>
      <c r="J26" s="244"/>
      <c r="K26" s="244"/>
      <c r="L26" s="244"/>
      <c r="M26" s="370"/>
      <c r="N26" s="370"/>
      <c r="O26" s="370"/>
      <c r="P26" s="361" t="s">
        <v>203</v>
      </c>
      <c r="Q26" s="362"/>
      <c r="R26" s="362"/>
      <c r="S26" s="363"/>
      <c r="T26" s="364"/>
      <c r="U26" s="96" t="str">
        <f aca="false">IF(U24="","",VLOOKUP(U24,'シフト記号表（勤務時間帯） (2)'!$D$6:$Z$47,23,FALSE()))</f>
        <v/>
      </c>
      <c r="V26" s="97" t="str">
        <f aca="false">IF(V24="","",VLOOKUP(V24,'シフト記号表（勤務時間帯） (2)'!$D$6:$Z$47,23,FALSE()))</f>
        <v/>
      </c>
      <c r="W26" s="97" t="str">
        <f aca="false">IF(W24="","",VLOOKUP(W24,'シフト記号表（勤務時間帯） (2)'!$D$6:$Z$47,23,FALSE()))</f>
        <v/>
      </c>
      <c r="X26" s="97" t="str">
        <f aca="false">IF(X24="","",VLOOKUP(X24,'シフト記号表（勤務時間帯） (2)'!$D$6:$Z$47,23,FALSE()))</f>
        <v/>
      </c>
      <c r="Y26" s="97" t="str">
        <f aca="false">IF(Y24="","",VLOOKUP(Y24,'シフト記号表（勤務時間帯） (2)'!$D$6:$Z$47,23,FALSE()))</f>
        <v/>
      </c>
      <c r="Z26" s="97" t="str">
        <f aca="false">IF(Z24="","",VLOOKUP(Z24,'シフト記号表（勤務時間帯） (2)'!$D$6:$Z$47,23,FALSE()))</f>
        <v/>
      </c>
      <c r="AA26" s="98" t="str">
        <f aca="false">IF(AA24="","",VLOOKUP(AA24,'シフト記号表（勤務時間帯） (2)'!$D$6:$Z$47,23,FALSE()))</f>
        <v/>
      </c>
      <c r="AB26" s="96" t="str">
        <f aca="false">IF(AB24="","",VLOOKUP(AB24,'シフト記号表（勤務時間帯） (2)'!$D$6:$Z$47,23,FALSE()))</f>
        <v/>
      </c>
      <c r="AC26" s="97" t="str">
        <f aca="false">IF(AC24="","",VLOOKUP(AC24,'シフト記号表（勤務時間帯） (2)'!$D$6:$Z$47,23,FALSE()))</f>
        <v/>
      </c>
      <c r="AD26" s="97" t="str">
        <f aca="false">IF(AD24="","",VLOOKUP(AD24,'シフト記号表（勤務時間帯） (2)'!$D$6:$Z$47,23,FALSE()))</f>
        <v/>
      </c>
      <c r="AE26" s="97" t="str">
        <f aca="false">IF(AE24="","",VLOOKUP(AE24,'シフト記号表（勤務時間帯） (2)'!$D$6:$Z$47,23,FALSE()))</f>
        <v/>
      </c>
      <c r="AF26" s="97" t="str">
        <f aca="false">IF(AF24="","",VLOOKUP(AF24,'シフト記号表（勤務時間帯） (2)'!$D$6:$Z$47,23,FALSE()))</f>
        <v/>
      </c>
      <c r="AG26" s="97" t="str">
        <f aca="false">IF(AG24="","",VLOOKUP(AG24,'シフト記号表（勤務時間帯） (2)'!$D$6:$Z$47,23,FALSE()))</f>
        <v/>
      </c>
      <c r="AH26" s="98" t="str">
        <f aca="false">IF(AH24="","",VLOOKUP(AH24,'シフト記号表（勤務時間帯） (2)'!$D$6:$Z$47,23,FALSE()))</f>
        <v/>
      </c>
      <c r="AI26" s="96" t="str">
        <f aca="false">IF(AI24="","",VLOOKUP(AI24,'シフト記号表（勤務時間帯） (2)'!$D$6:$Z$47,23,FALSE()))</f>
        <v/>
      </c>
      <c r="AJ26" s="97" t="str">
        <f aca="false">IF(AJ24="","",VLOOKUP(AJ24,'シフト記号表（勤務時間帯） (2)'!$D$6:$Z$47,23,FALSE()))</f>
        <v/>
      </c>
      <c r="AK26" s="97" t="str">
        <f aca="false">IF(AK24="","",VLOOKUP(AK24,'シフト記号表（勤務時間帯） (2)'!$D$6:$Z$47,23,FALSE()))</f>
        <v/>
      </c>
      <c r="AL26" s="97" t="str">
        <f aca="false">IF(AL24="","",VLOOKUP(AL24,'シフト記号表（勤務時間帯） (2)'!$D$6:$Z$47,23,FALSE()))</f>
        <v/>
      </c>
      <c r="AM26" s="97" t="str">
        <f aca="false">IF(AM24="","",VLOOKUP(AM24,'シフト記号表（勤務時間帯） (2)'!$D$6:$Z$47,23,FALSE()))</f>
        <v/>
      </c>
      <c r="AN26" s="97" t="str">
        <f aca="false">IF(AN24="","",VLOOKUP(AN24,'シフト記号表（勤務時間帯） (2)'!$D$6:$Z$47,23,FALSE()))</f>
        <v/>
      </c>
      <c r="AO26" s="98" t="str">
        <f aca="false">IF(AO24="","",VLOOKUP(AO24,'シフト記号表（勤務時間帯） (2)'!$D$6:$Z$47,23,FALSE()))</f>
        <v/>
      </c>
      <c r="AP26" s="96" t="str">
        <f aca="false">IF(AP24="","",VLOOKUP(AP24,'シフト記号表（勤務時間帯） (2)'!$D$6:$Z$47,23,FALSE()))</f>
        <v/>
      </c>
      <c r="AQ26" s="97" t="str">
        <f aca="false">IF(AQ24="","",VLOOKUP(AQ24,'シフト記号表（勤務時間帯） (2)'!$D$6:$Z$47,23,FALSE()))</f>
        <v/>
      </c>
      <c r="AR26" s="97" t="str">
        <f aca="false">IF(AR24="","",VLOOKUP(AR24,'シフト記号表（勤務時間帯） (2)'!$D$6:$Z$47,23,FALSE()))</f>
        <v/>
      </c>
      <c r="AS26" s="97" t="str">
        <f aca="false">IF(AS24="","",VLOOKUP(AS24,'シフト記号表（勤務時間帯） (2)'!$D$6:$Z$47,23,FALSE()))</f>
        <v/>
      </c>
      <c r="AT26" s="97" t="str">
        <f aca="false">IF(AT24="","",VLOOKUP(AT24,'シフト記号表（勤務時間帯） (2)'!$D$6:$Z$47,23,FALSE()))</f>
        <v/>
      </c>
      <c r="AU26" s="97" t="str">
        <f aca="false">IF(AU24="","",VLOOKUP(AU24,'シフト記号表（勤務時間帯） (2)'!$D$6:$Z$47,23,FALSE()))</f>
        <v/>
      </c>
      <c r="AV26" s="98" t="str">
        <f aca="false">IF(AV24="","",VLOOKUP(AV24,'シフト記号表（勤務時間帯） (2)'!$D$6:$Z$47,23,FALSE()))</f>
        <v/>
      </c>
      <c r="AW26" s="96" t="str">
        <f aca="false">IF(AW24="","",VLOOKUP(AW24,'シフト記号表（勤務時間帯） (2)'!$D$6:$Z$47,23,FALSE()))</f>
        <v/>
      </c>
      <c r="AX26" s="97" t="str">
        <f aca="false">IF(AX24="","",VLOOKUP(AX24,'シフト記号表（勤務時間帯） (2)'!$D$6:$Z$47,23,FALSE()))</f>
        <v/>
      </c>
      <c r="AY26" s="97" t="str">
        <f aca="false">IF(AY24="","",VLOOKUP(AY24,'シフト記号表（勤務時間帯） (2)'!$D$6:$Z$47,23,FALSE()))</f>
        <v/>
      </c>
      <c r="AZ26" s="365" t="n">
        <f aca="false">IF($BC$3="４週",SUM(U26:AV26),IF($BC$3="暦月",SUM(U26:AY26),""))</f>
        <v>0</v>
      </c>
      <c r="BA26" s="365"/>
      <c r="BB26" s="366" t="n">
        <f aca="false">IF($BC$3="４週",AZ26/4,IF($BC$3="暦月",(AZ26/($BC$8/7)),""))</f>
        <v>0</v>
      </c>
      <c r="BC26" s="366"/>
      <c r="BD26" s="249"/>
      <c r="BE26" s="249"/>
      <c r="BF26" s="249"/>
      <c r="BG26" s="249"/>
      <c r="BH26" s="249"/>
    </row>
    <row r="27" customFormat="false" ht="20.25" hidden="false" customHeight="true" outlineLevel="0" collapsed="false">
      <c r="B27" s="367"/>
      <c r="C27" s="250"/>
      <c r="D27" s="250"/>
      <c r="E27" s="250"/>
      <c r="F27" s="353"/>
      <c r="G27" s="231"/>
      <c r="H27" s="380"/>
      <c r="I27" s="244"/>
      <c r="J27" s="244"/>
      <c r="K27" s="244"/>
      <c r="L27" s="244"/>
      <c r="M27" s="370"/>
      <c r="N27" s="370"/>
      <c r="O27" s="370"/>
      <c r="P27" s="371" t="s">
        <v>34</v>
      </c>
      <c r="Q27" s="372"/>
      <c r="R27" s="372"/>
      <c r="S27" s="373"/>
      <c r="T27" s="374"/>
      <c r="U27" s="375"/>
      <c r="V27" s="376"/>
      <c r="W27" s="376"/>
      <c r="X27" s="376"/>
      <c r="Y27" s="376"/>
      <c r="Z27" s="376"/>
      <c r="AA27" s="377"/>
      <c r="AB27" s="375"/>
      <c r="AC27" s="376"/>
      <c r="AD27" s="376"/>
      <c r="AE27" s="376"/>
      <c r="AF27" s="376"/>
      <c r="AG27" s="376"/>
      <c r="AH27" s="377"/>
      <c r="AI27" s="375"/>
      <c r="AJ27" s="376"/>
      <c r="AK27" s="376"/>
      <c r="AL27" s="376"/>
      <c r="AM27" s="376"/>
      <c r="AN27" s="376"/>
      <c r="AO27" s="377"/>
      <c r="AP27" s="375"/>
      <c r="AQ27" s="376"/>
      <c r="AR27" s="376"/>
      <c r="AS27" s="376"/>
      <c r="AT27" s="376"/>
      <c r="AU27" s="376"/>
      <c r="AV27" s="377"/>
      <c r="AW27" s="375"/>
      <c r="AX27" s="376"/>
      <c r="AY27" s="376"/>
      <c r="AZ27" s="378"/>
      <c r="BA27" s="378"/>
      <c r="BB27" s="379"/>
      <c r="BC27" s="379"/>
      <c r="BD27" s="249"/>
      <c r="BE27" s="249"/>
      <c r="BF27" s="249"/>
      <c r="BG27" s="249"/>
      <c r="BH27" s="249"/>
    </row>
    <row r="28" customFormat="false" ht="20.25" hidden="false" customHeight="true" outlineLevel="0" collapsed="false">
      <c r="B28" s="352" t="n">
        <f aca="false">B25+1</f>
        <v>3</v>
      </c>
      <c r="C28" s="250"/>
      <c r="D28" s="250"/>
      <c r="E28" s="250"/>
      <c r="F28" s="353" t="n">
        <f aca="false">C27</f>
        <v>0</v>
      </c>
      <c r="G28" s="231"/>
      <c r="H28" s="380"/>
      <c r="I28" s="244"/>
      <c r="J28" s="244"/>
      <c r="K28" s="244"/>
      <c r="L28" s="244"/>
      <c r="M28" s="370"/>
      <c r="N28" s="370"/>
      <c r="O28" s="370"/>
      <c r="P28" s="354" t="s">
        <v>202</v>
      </c>
      <c r="Q28" s="355"/>
      <c r="R28" s="355"/>
      <c r="S28" s="356"/>
      <c r="T28" s="357"/>
      <c r="U28" s="233" t="str">
        <f aca="false">IF(U27="","",VLOOKUP(U27,'シフト記号表（勤務時間帯） (2)'!$D$6:$X$47,21,FALSE()))</f>
        <v/>
      </c>
      <c r="V28" s="234" t="str">
        <f aca="false">IF(V27="","",VLOOKUP(V27,'シフト記号表（勤務時間帯） (2)'!$D$6:$X$47,21,FALSE()))</f>
        <v/>
      </c>
      <c r="W28" s="234" t="str">
        <f aca="false">IF(W27="","",VLOOKUP(W27,'シフト記号表（勤務時間帯） (2)'!$D$6:$X$47,21,FALSE()))</f>
        <v/>
      </c>
      <c r="X28" s="234" t="str">
        <f aca="false">IF(X27="","",VLOOKUP(X27,'シフト記号表（勤務時間帯） (2)'!$D$6:$X$47,21,FALSE()))</f>
        <v/>
      </c>
      <c r="Y28" s="234" t="str">
        <f aca="false">IF(Y27="","",VLOOKUP(Y27,'シフト記号表（勤務時間帯） (2)'!$D$6:$X$47,21,FALSE()))</f>
        <v/>
      </c>
      <c r="Z28" s="234" t="str">
        <f aca="false">IF(Z27="","",VLOOKUP(Z27,'シフト記号表（勤務時間帯） (2)'!$D$6:$X$47,21,FALSE()))</f>
        <v/>
      </c>
      <c r="AA28" s="235" t="str">
        <f aca="false">IF(AA27="","",VLOOKUP(AA27,'シフト記号表（勤務時間帯） (2)'!$D$6:$X$47,21,FALSE()))</f>
        <v/>
      </c>
      <c r="AB28" s="233" t="str">
        <f aca="false">IF(AB27="","",VLOOKUP(AB27,'シフト記号表（勤務時間帯） (2)'!$D$6:$X$47,21,FALSE()))</f>
        <v/>
      </c>
      <c r="AC28" s="234" t="str">
        <f aca="false">IF(AC27="","",VLOOKUP(AC27,'シフト記号表（勤務時間帯） (2)'!$D$6:$X$47,21,FALSE()))</f>
        <v/>
      </c>
      <c r="AD28" s="234" t="str">
        <f aca="false">IF(AD27="","",VLOOKUP(AD27,'シフト記号表（勤務時間帯） (2)'!$D$6:$X$47,21,FALSE()))</f>
        <v/>
      </c>
      <c r="AE28" s="234" t="str">
        <f aca="false">IF(AE27="","",VLOOKUP(AE27,'シフト記号表（勤務時間帯） (2)'!$D$6:$X$47,21,FALSE()))</f>
        <v/>
      </c>
      <c r="AF28" s="234" t="str">
        <f aca="false">IF(AF27="","",VLOOKUP(AF27,'シフト記号表（勤務時間帯） (2)'!$D$6:$X$47,21,FALSE()))</f>
        <v/>
      </c>
      <c r="AG28" s="234" t="str">
        <f aca="false">IF(AG27="","",VLOOKUP(AG27,'シフト記号表（勤務時間帯） (2)'!$D$6:$X$47,21,FALSE()))</f>
        <v/>
      </c>
      <c r="AH28" s="235" t="str">
        <f aca="false">IF(AH27="","",VLOOKUP(AH27,'シフト記号表（勤務時間帯） (2)'!$D$6:$X$47,21,FALSE()))</f>
        <v/>
      </c>
      <c r="AI28" s="233" t="str">
        <f aca="false">IF(AI27="","",VLOOKUP(AI27,'シフト記号表（勤務時間帯） (2)'!$D$6:$X$47,21,FALSE()))</f>
        <v/>
      </c>
      <c r="AJ28" s="234" t="str">
        <f aca="false">IF(AJ27="","",VLOOKUP(AJ27,'シフト記号表（勤務時間帯） (2)'!$D$6:$X$47,21,FALSE()))</f>
        <v/>
      </c>
      <c r="AK28" s="234" t="str">
        <f aca="false">IF(AK27="","",VLOOKUP(AK27,'シフト記号表（勤務時間帯） (2)'!$D$6:$X$47,21,FALSE()))</f>
        <v/>
      </c>
      <c r="AL28" s="234" t="str">
        <f aca="false">IF(AL27="","",VLOOKUP(AL27,'シフト記号表（勤務時間帯） (2)'!$D$6:$X$47,21,FALSE()))</f>
        <v/>
      </c>
      <c r="AM28" s="234" t="str">
        <f aca="false">IF(AM27="","",VLOOKUP(AM27,'シフト記号表（勤務時間帯） (2)'!$D$6:$X$47,21,FALSE()))</f>
        <v/>
      </c>
      <c r="AN28" s="234" t="str">
        <f aca="false">IF(AN27="","",VLOOKUP(AN27,'シフト記号表（勤務時間帯） (2)'!$D$6:$X$47,21,FALSE()))</f>
        <v/>
      </c>
      <c r="AO28" s="235" t="str">
        <f aca="false">IF(AO27="","",VLOOKUP(AO27,'シフト記号表（勤務時間帯） (2)'!$D$6:$X$47,21,FALSE()))</f>
        <v/>
      </c>
      <c r="AP28" s="233" t="str">
        <f aca="false">IF(AP27="","",VLOOKUP(AP27,'シフト記号表（勤務時間帯） (2)'!$D$6:$X$47,21,FALSE()))</f>
        <v/>
      </c>
      <c r="AQ28" s="234" t="str">
        <f aca="false">IF(AQ27="","",VLOOKUP(AQ27,'シフト記号表（勤務時間帯） (2)'!$D$6:$X$47,21,FALSE()))</f>
        <v/>
      </c>
      <c r="AR28" s="234" t="str">
        <f aca="false">IF(AR27="","",VLOOKUP(AR27,'シフト記号表（勤務時間帯） (2)'!$D$6:$X$47,21,FALSE()))</f>
        <v/>
      </c>
      <c r="AS28" s="234" t="str">
        <f aca="false">IF(AS27="","",VLOOKUP(AS27,'シフト記号表（勤務時間帯） (2)'!$D$6:$X$47,21,FALSE()))</f>
        <v/>
      </c>
      <c r="AT28" s="234" t="str">
        <f aca="false">IF(AT27="","",VLOOKUP(AT27,'シフト記号表（勤務時間帯） (2)'!$D$6:$X$47,21,FALSE()))</f>
        <v/>
      </c>
      <c r="AU28" s="234" t="str">
        <f aca="false">IF(AU27="","",VLOOKUP(AU27,'シフト記号表（勤務時間帯） (2)'!$D$6:$X$47,21,FALSE()))</f>
        <v/>
      </c>
      <c r="AV28" s="235" t="str">
        <f aca="false">IF(AV27="","",VLOOKUP(AV27,'シフト記号表（勤務時間帯） (2)'!$D$6:$X$47,21,FALSE()))</f>
        <v/>
      </c>
      <c r="AW28" s="233" t="str">
        <f aca="false">IF(AW27="","",VLOOKUP(AW27,'シフト記号表（勤務時間帯） (2)'!$D$6:$X$47,21,FALSE()))</f>
        <v/>
      </c>
      <c r="AX28" s="234" t="str">
        <f aca="false">IF(AX27="","",VLOOKUP(AX27,'シフト記号表（勤務時間帯） (2)'!$D$6:$X$47,21,FALSE()))</f>
        <v/>
      </c>
      <c r="AY28" s="234" t="str">
        <f aca="false">IF(AY27="","",VLOOKUP(AY27,'シフト記号表（勤務時間帯） (2)'!$D$6:$X$47,21,FALSE()))</f>
        <v/>
      </c>
      <c r="AZ28" s="99" t="n">
        <f aca="false">IF($BC$3="４週",SUM(U28:AV28),IF($BC$3="暦月",SUM(U28:AY28),""))</f>
        <v>0</v>
      </c>
      <c r="BA28" s="99"/>
      <c r="BB28" s="100" t="n">
        <f aca="false">IF($BC$3="４週",AZ28/4,IF($BC$3="暦月",(AZ28/($BC$8/7)),""))</f>
        <v>0</v>
      </c>
      <c r="BC28" s="100"/>
      <c r="BD28" s="249"/>
      <c r="BE28" s="249"/>
      <c r="BF28" s="249"/>
      <c r="BG28" s="249"/>
      <c r="BH28" s="249"/>
    </row>
    <row r="29" customFormat="false" ht="20.25" hidden="false" customHeight="true" outlineLevel="0" collapsed="false">
      <c r="B29" s="358"/>
      <c r="C29" s="250"/>
      <c r="D29" s="250"/>
      <c r="E29" s="250"/>
      <c r="F29" s="359"/>
      <c r="G29" s="360" t="n">
        <f aca="false">C27</f>
        <v>0</v>
      </c>
      <c r="H29" s="380"/>
      <c r="I29" s="244"/>
      <c r="J29" s="244"/>
      <c r="K29" s="244"/>
      <c r="L29" s="244"/>
      <c r="M29" s="370"/>
      <c r="N29" s="370"/>
      <c r="O29" s="370"/>
      <c r="P29" s="361" t="s">
        <v>203</v>
      </c>
      <c r="Q29" s="381"/>
      <c r="R29" s="381"/>
      <c r="S29" s="382"/>
      <c r="T29" s="383"/>
      <c r="U29" s="96" t="str">
        <f aca="false">IF(U27="","",VLOOKUP(U27,'シフト記号表（勤務時間帯） (2)'!$D$6:$Z$47,23,FALSE()))</f>
        <v/>
      </c>
      <c r="V29" s="97" t="str">
        <f aca="false">IF(V27="","",VLOOKUP(V27,'シフト記号表（勤務時間帯） (2)'!$D$6:$Z$47,23,FALSE()))</f>
        <v/>
      </c>
      <c r="W29" s="97" t="str">
        <f aca="false">IF(W27="","",VLOOKUP(W27,'シフト記号表（勤務時間帯） (2)'!$D$6:$Z$47,23,FALSE()))</f>
        <v/>
      </c>
      <c r="X29" s="97" t="str">
        <f aca="false">IF(X27="","",VLOOKUP(X27,'シフト記号表（勤務時間帯） (2)'!$D$6:$Z$47,23,FALSE()))</f>
        <v/>
      </c>
      <c r="Y29" s="97" t="str">
        <f aca="false">IF(Y27="","",VLOOKUP(Y27,'シフト記号表（勤務時間帯） (2)'!$D$6:$Z$47,23,FALSE()))</f>
        <v/>
      </c>
      <c r="Z29" s="97" t="str">
        <f aca="false">IF(Z27="","",VLOOKUP(Z27,'シフト記号表（勤務時間帯） (2)'!$D$6:$Z$47,23,FALSE()))</f>
        <v/>
      </c>
      <c r="AA29" s="98" t="str">
        <f aca="false">IF(AA27="","",VLOOKUP(AA27,'シフト記号表（勤務時間帯） (2)'!$D$6:$Z$47,23,FALSE()))</f>
        <v/>
      </c>
      <c r="AB29" s="96" t="str">
        <f aca="false">IF(AB27="","",VLOOKUP(AB27,'シフト記号表（勤務時間帯） (2)'!$D$6:$Z$47,23,FALSE()))</f>
        <v/>
      </c>
      <c r="AC29" s="97" t="str">
        <f aca="false">IF(AC27="","",VLOOKUP(AC27,'シフト記号表（勤務時間帯） (2)'!$D$6:$Z$47,23,FALSE()))</f>
        <v/>
      </c>
      <c r="AD29" s="97" t="str">
        <f aca="false">IF(AD27="","",VLOOKUP(AD27,'シフト記号表（勤務時間帯） (2)'!$D$6:$Z$47,23,FALSE()))</f>
        <v/>
      </c>
      <c r="AE29" s="97" t="str">
        <f aca="false">IF(AE27="","",VLOOKUP(AE27,'シフト記号表（勤務時間帯） (2)'!$D$6:$Z$47,23,FALSE()))</f>
        <v/>
      </c>
      <c r="AF29" s="97" t="str">
        <f aca="false">IF(AF27="","",VLOOKUP(AF27,'シフト記号表（勤務時間帯） (2)'!$D$6:$Z$47,23,FALSE()))</f>
        <v/>
      </c>
      <c r="AG29" s="97" t="str">
        <f aca="false">IF(AG27="","",VLOOKUP(AG27,'シフト記号表（勤務時間帯） (2)'!$D$6:$Z$47,23,FALSE()))</f>
        <v/>
      </c>
      <c r="AH29" s="98" t="str">
        <f aca="false">IF(AH27="","",VLOOKUP(AH27,'シフト記号表（勤務時間帯） (2)'!$D$6:$Z$47,23,FALSE()))</f>
        <v/>
      </c>
      <c r="AI29" s="96" t="str">
        <f aca="false">IF(AI27="","",VLOOKUP(AI27,'シフト記号表（勤務時間帯） (2)'!$D$6:$Z$47,23,FALSE()))</f>
        <v/>
      </c>
      <c r="AJ29" s="97" t="str">
        <f aca="false">IF(AJ27="","",VLOOKUP(AJ27,'シフト記号表（勤務時間帯） (2)'!$D$6:$Z$47,23,FALSE()))</f>
        <v/>
      </c>
      <c r="AK29" s="97" t="str">
        <f aca="false">IF(AK27="","",VLOOKUP(AK27,'シフト記号表（勤務時間帯） (2)'!$D$6:$Z$47,23,FALSE()))</f>
        <v/>
      </c>
      <c r="AL29" s="97" t="str">
        <f aca="false">IF(AL27="","",VLOOKUP(AL27,'シフト記号表（勤務時間帯） (2)'!$D$6:$Z$47,23,FALSE()))</f>
        <v/>
      </c>
      <c r="AM29" s="97" t="str">
        <f aca="false">IF(AM27="","",VLOOKUP(AM27,'シフト記号表（勤務時間帯） (2)'!$D$6:$Z$47,23,FALSE()))</f>
        <v/>
      </c>
      <c r="AN29" s="97" t="str">
        <f aca="false">IF(AN27="","",VLOOKUP(AN27,'シフト記号表（勤務時間帯） (2)'!$D$6:$Z$47,23,FALSE()))</f>
        <v/>
      </c>
      <c r="AO29" s="98" t="str">
        <f aca="false">IF(AO27="","",VLOOKUP(AO27,'シフト記号表（勤務時間帯） (2)'!$D$6:$Z$47,23,FALSE()))</f>
        <v/>
      </c>
      <c r="AP29" s="96" t="str">
        <f aca="false">IF(AP27="","",VLOOKUP(AP27,'シフト記号表（勤務時間帯） (2)'!$D$6:$Z$47,23,FALSE()))</f>
        <v/>
      </c>
      <c r="AQ29" s="97" t="str">
        <f aca="false">IF(AQ27="","",VLOOKUP(AQ27,'シフト記号表（勤務時間帯） (2)'!$D$6:$Z$47,23,FALSE()))</f>
        <v/>
      </c>
      <c r="AR29" s="97" t="str">
        <f aca="false">IF(AR27="","",VLOOKUP(AR27,'シフト記号表（勤務時間帯） (2)'!$D$6:$Z$47,23,FALSE()))</f>
        <v/>
      </c>
      <c r="AS29" s="97" t="str">
        <f aca="false">IF(AS27="","",VLOOKUP(AS27,'シフト記号表（勤務時間帯） (2)'!$D$6:$Z$47,23,FALSE()))</f>
        <v/>
      </c>
      <c r="AT29" s="97" t="str">
        <f aca="false">IF(AT27="","",VLOOKUP(AT27,'シフト記号表（勤務時間帯） (2)'!$D$6:$Z$47,23,FALSE()))</f>
        <v/>
      </c>
      <c r="AU29" s="97" t="str">
        <f aca="false">IF(AU27="","",VLOOKUP(AU27,'シフト記号表（勤務時間帯） (2)'!$D$6:$Z$47,23,FALSE()))</f>
        <v/>
      </c>
      <c r="AV29" s="98" t="str">
        <f aca="false">IF(AV27="","",VLOOKUP(AV27,'シフト記号表（勤務時間帯） (2)'!$D$6:$Z$47,23,FALSE()))</f>
        <v/>
      </c>
      <c r="AW29" s="96" t="str">
        <f aca="false">IF(AW27="","",VLOOKUP(AW27,'シフト記号表（勤務時間帯） (2)'!$D$6:$Z$47,23,FALSE()))</f>
        <v/>
      </c>
      <c r="AX29" s="97" t="str">
        <f aca="false">IF(AX27="","",VLOOKUP(AX27,'シフト記号表（勤務時間帯） (2)'!$D$6:$Z$47,23,FALSE()))</f>
        <v/>
      </c>
      <c r="AY29" s="97" t="str">
        <f aca="false">IF(AY27="","",VLOOKUP(AY27,'シフト記号表（勤務時間帯） (2)'!$D$6:$Z$47,23,FALSE()))</f>
        <v/>
      </c>
      <c r="AZ29" s="365" t="n">
        <f aca="false">IF($BC$3="４週",SUM(U29:AV29),IF($BC$3="暦月",SUM(U29:AY29),""))</f>
        <v>0</v>
      </c>
      <c r="BA29" s="365"/>
      <c r="BB29" s="366" t="n">
        <f aca="false">IF($BC$3="４週",AZ29/4,IF($BC$3="暦月",(AZ29/($BC$8/7)),""))</f>
        <v>0</v>
      </c>
      <c r="BC29" s="366"/>
      <c r="BD29" s="249"/>
      <c r="BE29" s="249"/>
      <c r="BF29" s="249"/>
      <c r="BG29" s="249"/>
      <c r="BH29" s="249"/>
    </row>
    <row r="30" customFormat="false" ht="20.25" hidden="false" customHeight="true" outlineLevel="0" collapsed="false">
      <c r="B30" s="367"/>
      <c r="C30" s="250"/>
      <c r="D30" s="250"/>
      <c r="E30" s="250"/>
      <c r="F30" s="353"/>
      <c r="G30" s="231"/>
      <c r="H30" s="380"/>
      <c r="I30" s="244"/>
      <c r="J30" s="244"/>
      <c r="K30" s="244"/>
      <c r="L30" s="244"/>
      <c r="M30" s="370"/>
      <c r="N30" s="370"/>
      <c r="O30" s="370"/>
      <c r="P30" s="371" t="s">
        <v>34</v>
      </c>
      <c r="Q30" s="372"/>
      <c r="R30" s="372"/>
      <c r="S30" s="373"/>
      <c r="T30" s="374"/>
      <c r="U30" s="375"/>
      <c r="V30" s="376"/>
      <c r="W30" s="376"/>
      <c r="X30" s="376"/>
      <c r="Y30" s="376"/>
      <c r="Z30" s="376"/>
      <c r="AA30" s="377"/>
      <c r="AB30" s="375"/>
      <c r="AC30" s="376"/>
      <c r="AD30" s="376"/>
      <c r="AE30" s="376"/>
      <c r="AF30" s="376"/>
      <c r="AG30" s="376"/>
      <c r="AH30" s="377"/>
      <c r="AI30" s="375"/>
      <c r="AJ30" s="376"/>
      <c r="AK30" s="376"/>
      <c r="AL30" s="376"/>
      <c r="AM30" s="376"/>
      <c r="AN30" s="376"/>
      <c r="AO30" s="377"/>
      <c r="AP30" s="375"/>
      <c r="AQ30" s="376"/>
      <c r="AR30" s="376"/>
      <c r="AS30" s="376"/>
      <c r="AT30" s="376"/>
      <c r="AU30" s="376"/>
      <c r="AV30" s="377"/>
      <c r="AW30" s="375"/>
      <c r="AX30" s="376"/>
      <c r="AY30" s="376"/>
      <c r="AZ30" s="378"/>
      <c r="BA30" s="378"/>
      <c r="BB30" s="379"/>
      <c r="BC30" s="379"/>
      <c r="BD30" s="249"/>
      <c r="BE30" s="249"/>
      <c r="BF30" s="249"/>
      <c r="BG30" s="249"/>
      <c r="BH30" s="249"/>
    </row>
    <row r="31" customFormat="false" ht="20.25" hidden="false" customHeight="true" outlineLevel="0" collapsed="false">
      <c r="B31" s="352" t="n">
        <f aca="false">B28+1</f>
        <v>4</v>
      </c>
      <c r="C31" s="250"/>
      <c r="D31" s="250"/>
      <c r="E31" s="250"/>
      <c r="F31" s="353" t="n">
        <f aca="false">C30</f>
        <v>0</v>
      </c>
      <c r="G31" s="231"/>
      <c r="H31" s="380"/>
      <c r="I31" s="244"/>
      <c r="J31" s="244"/>
      <c r="K31" s="244"/>
      <c r="L31" s="244"/>
      <c r="M31" s="370"/>
      <c r="N31" s="370"/>
      <c r="O31" s="370"/>
      <c r="P31" s="354" t="s">
        <v>202</v>
      </c>
      <c r="Q31" s="355"/>
      <c r="R31" s="355"/>
      <c r="S31" s="356"/>
      <c r="T31" s="357"/>
      <c r="U31" s="233" t="str">
        <f aca="false">IF(U30="","",VLOOKUP(U30,'シフト記号表（勤務時間帯） (2)'!$D$6:$X$47,21,FALSE()))</f>
        <v/>
      </c>
      <c r="V31" s="234" t="str">
        <f aca="false">IF(V30="","",VLOOKUP(V30,'シフト記号表（勤務時間帯） (2)'!$D$6:$X$47,21,FALSE()))</f>
        <v/>
      </c>
      <c r="W31" s="234" t="str">
        <f aca="false">IF(W30="","",VLOOKUP(W30,'シフト記号表（勤務時間帯） (2)'!$D$6:$X$47,21,FALSE()))</f>
        <v/>
      </c>
      <c r="X31" s="234" t="str">
        <f aca="false">IF(X30="","",VLOOKUP(X30,'シフト記号表（勤務時間帯） (2)'!$D$6:$X$47,21,FALSE()))</f>
        <v/>
      </c>
      <c r="Y31" s="234" t="str">
        <f aca="false">IF(Y30="","",VLOOKUP(Y30,'シフト記号表（勤務時間帯） (2)'!$D$6:$X$47,21,FALSE()))</f>
        <v/>
      </c>
      <c r="Z31" s="234" t="str">
        <f aca="false">IF(Z30="","",VLOOKUP(Z30,'シフト記号表（勤務時間帯） (2)'!$D$6:$X$47,21,FALSE()))</f>
        <v/>
      </c>
      <c r="AA31" s="235" t="str">
        <f aca="false">IF(AA30="","",VLOOKUP(AA30,'シフト記号表（勤務時間帯） (2)'!$D$6:$X$47,21,FALSE()))</f>
        <v/>
      </c>
      <c r="AB31" s="233" t="str">
        <f aca="false">IF(AB30="","",VLOOKUP(AB30,'シフト記号表（勤務時間帯） (2)'!$D$6:$X$47,21,FALSE()))</f>
        <v/>
      </c>
      <c r="AC31" s="234" t="str">
        <f aca="false">IF(AC30="","",VLOOKUP(AC30,'シフト記号表（勤務時間帯） (2)'!$D$6:$X$47,21,FALSE()))</f>
        <v/>
      </c>
      <c r="AD31" s="234" t="str">
        <f aca="false">IF(AD30="","",VLOOKUP(AD30,'シフト記号表（勤務時間帯） (2)'!$D$6:$X$47,21,FALSE()))</f>
        <v/>
      </c>
      <c r="AE31" s="234" t="str">
        <f aca="false">IF(AE30="","",VLOOKUP(AE30,'シフト記号表（勤務時間帯） (2)'!$D$6:$X$47,21,FALSE()))</f>
        <v/>
      </c>
      <c r="AF31" s="234" t="str">
        <f aca="false">IF(AF30="","",VLOOKUP(AF30,'シフト記号表（勤務時間帯） (2)'!$D$6:$X$47,21,FALSE()))</f>
        <v/>
      </c>
      <c r="AG31" s="234" t="str">
        <f aca="false">IF(AG30="","",VLOOKUP(AG30,'シフト記号表（勤務時間帯） (2)'!$D$6:$X$47,21,FALSE()))</f>
        <v/>
      </c>
      <c r="AH31" s="235" t="str">
        <f aca="false">IF(AH30="","",VLOOKUP(AH30,'シフト記号表（勤務時間帯） (2)'!$D$6:$X$47,21,FALSE()))</f>
        <v/>
      </c>
      <c r="AI31" s="233" t="str">
        <f aca="false">IF(AI30="","",VLOOKUP(AI30,'シフト記号表（勤務時間帯） (2)'!$D$6:$X$47,21,FALSE()))</f>
        <v/>
      </c>
      <c r="AJ31" s="234" t="str">
        <f aca="false">IF(AJ30="","",VLOOKUP(AJ30,'シフト記号表（勤務時間帯） (2)'!$D$6:$X$47,21,FALSE()))</f>
        <v/>
      </c>
      <c r="AK31" s="234" t="str">
        <f aca="false">IF(AK30="","",VLOOKUP(AK30,'シフト記号表（勤務時間帯） (2)'!$D$6:$X$47,21,FALSE()))</f>
        <v/>
      </c>
      <c r="AL31" s="234" t="str">
        <f aca="false">IF(AL30="","",VLOOKUP(AL30,'シフト記号表（勤務時間帯） (2)'!$D$6:$X$47,21,FALSE()))</f>
        <v/>
      </c>
      <c r="AM31" s="234" t="str">
        <f aca="false">IF(AM30="","",VLOOKUP(AM30,'シフト記号表（勤務時間帯） (2)'!$D$6:$X$47,21,FALSE()))</f>
        <v/>
      </c>
      <c r="AN31" s="234" t="str">
        <f aca="false">IF(AN30="","",VLOOKUP(AN30,'シフト記号表（勤務時間帯） (2)'!$D$6:$X$47,21,FALSE()))</f>
        <v/>
      </c>
      <c r="AO31" s="235" t="str">
        <f aca="false">IF(AO30="","",VLOOKUP(AO30,'シフト記号表（勤務時間帯） (2)'!$D$6:$X$47,21,FALSE()))</f>
        <v/>
      </c>
      <c r="AP31" s="233" t="str">
        <f aca="false">IF(AP30="","",VLOOKUP(AP30,'シフト記号表（勤務時間帯） (2)'!$D$6:$X$47,21,FALSE()))</f>
        <v/>
      </c>
      <c r="AQ31" s="234" t="str">
        <f aca="false">IF(AQ30="","",VLOOKUP(AQ30,'シフト記号表（勤務時間帯） (2)'!$D$6:$X$47,21,FALSE()))</f>
        <v/>
      </c>
      <c r="AR31" s="234" t="str">
        <f aca="false">IF(AR30="","",VLOOKUP(AR30,'シフト記号表（勤務時間帯） (2)'!$D$6:$X$47,21,FALSE()))</f>
        <v/>
      </c>
      <c r="AS31" s="234" t="str">
        <f aca="false">IF(AS30="","",VLOOKUP(AS30,'シフト記号表（勤務時間帯） (2)'!$D$6:$X$47,21,FALSE()))</f>
        <v/>
      </c>
      <c r="AT31" s="234" t="str">
        <f aca="false">IF(AT30="","",VLOOKUP(AT30,'シフト記号表（勤務時間帯） (2)'!$D$6:$X$47,21,FALSE()))</f>
        <v/>
      </c>
      <c r="AU31" s="234" t="str">
        <f aca="false">IF(AU30="","",VLOOKUP(AU30,'シフト記号表（勤務時間帯） (2)'!$D$6:$X$47,21,FALSE()))</f>
        <v/>
      </c>
      <c r="AV31" s="235" t="str">
        <f aca="false">IF(AV30="","",VLOOKUP(AV30,'シフト記号表（勤務時間帯） (2)'!$D$6:$X$47,21,FALSE()))</f>
        <v/>
      </c>
      <c r="AW31" s="233" t="str">
        <f aca="false">IF(AW30="","",VLOOKUP(AW30,'シフト記号表（勤務時間帯） (2)'!$D$6:$X$47,21,FALSE()))</f>
        <v/>
      </c>
      <c r="AX31" s="234" t="str">
        <f aca="false">IF(AX30="","",VLOOKUP(AX30,'シフト記号表（勤務時間帯） (2)'!$D$6:$X$47,21,FALSE()))</f>
        <v/>
      </c>
      <c r="AY31" s="234" t="str">
        <f aca="false">IF(AY30="","",VLOOKUP(AY30,'シフト記号表（勤務時間帯） (2)'!$D$6:$X$47,21,FALSE()))</f>
        <v/>
      </c>
      <c r="AZ31" s="99" t="n">
        <f aca="false">IF($BC$3="４週",SUM(U31:AV31),IF($BC$3="暦月",SUM(U31:AY31),""))</f>
        <v>0</v>
      </c>
      <c r="BA31" s="99"/>
      <c r="BB31" s="100" t="n">
        <f aca="false">IF($BC$3="４週",AZ31/4,IF($BC$3="暦月",(AZ31/($BC$8/7)),""))</f>
        <v>0</v>
      </c>
      <c r="BC31" s="100"/>
      <c r="BD31" s="249"/>
      <c r="BE31" s="249"/>
      <c r="BF31" s="249"/>
      <c r="BG31" s="249"/>
      <c r="BH31" s="249"/>
    </row>
    <row r="32" customFormat="false" ht="20.25" hidden="false" customHeight="true" outlineLevel="0" collapsed="false">
      <c r="B32" s="358"/>
      <c r="C32" s="250"/>
      <c r="D32" s="250"/>
      <c r="E32" s="250"/>
      <c r="F32" s="359"/>
      <c r="G32" s="360" t="n">
        <f aca="false">C30</f>
        <v>0</v>
      </c>
      <c r="H32" s="380"/>
      <c r="I32" s="244"/>
      <c r="J32" s="244"/>
      <c r="K32" s="244"/>
      <c r="L32" s="244"/>
      <c r="M32" s="370"/>
      <c r="N32" s="370"/>
      <c r="O32" s="370"/>
      <c r="P32" s="361" t="s">
        <v>203</v>
      </c>
      <c r="Q32" s="384"/>
      <c r="R32" s="384"/>
      <c r="S32" s="363"/>
      <c r="T32" s="364"/>
      <c r="U32" s="96" t="str">
        <f aca="false">IF(U30="","",VLOOKUP(U30,'シフト記号表（勤務時間帯） (2)'!$D$6:$Z$47,23,FALSE()))</f>
        <v/>
      </c>
      <c r="V32" s="97" t="str">
        <f aca="false">IF(V30="","",VLOOKUP(V30,'シフト記号表（勤務時間帯） (2)'!$D$6:$Z$47,23,FALSE()))</f>
        <v/>
      </c>
      <c r="W32" s="97" t="str">
        <f aca="false">IF(W30="","",VLOOKUP(W30,'シフト記号表（勤務時間帯） (2)'!$D$6:$Z$47,23,FALSE()))</f>
        <v/>
      </c>
      <c r="X32" s="97" t="str">
        <f aca="false">IF(X30="","",VLOOKUP(X30,'シフト記号表（勤務時間帯） (2)'!$D$6:$Z$47,23,FALSE()))</f>
        <v/>
      </c>
      <c r="Y32" s="97" t="str">
        <f aca="false">IF(Y30="","",VLOOKUP(Y30,'シフト記号表（勤務時間帯） (2)'!$D$6:$Z$47,23,FALSE()))</f>
        <v/>
      </c>
      <c r="Z32" s="97" t="str">
        <f aca="false">IF(Z30="","",VLOOKUP(Z30,'シフト記号表（勤務時間帯） (2)'!$D$6:$Z$47,23,FALSE()))</f>
        <v/>
      </c>
      <c r="AA32" s="98" t="str">
        <f aca="false">IF(AA30="","",VLOOKUP(AA30,'シフト記号表（勤務時間帯） (2)'!$D$6:$Z$47,23,FALSE()))</f>
        <v/>
      </c>
      <c r="AB32" s="96" t="str">
        <f aca="false">IF(AB30="","",VLOOKUP(AB30,'シフト記号表（勤務時間帯） (2)'!$D$6:$Z$47,23,FALSE()))</f>
        <v/>
      </c>
      <c r="AC32" s="97" t="str">
        <f aca="false">IF(AC30="","",VLOOKUP(AC30,'シフト記号表（勤務時間帯） (2)'!$D$6:$Z$47,23,FALSE()))</f>
        <v/>
      </c>
      <c r="AD32" s="97" t="str">
        <f aca="false">IF(AD30="","",VLOOKUP(AD30,'シフト記号表（勤務時間帯） (2)'!$D$6:$Z$47,23,FALSE()))</f>
        <v/>
      </c>
      <c r="AE32" s="97" t="str">
        <f aca="false">IF(AE30="","",VLOOKUP(AE30,'シフト記号表（勤務時間帯） (2)'!$D$6:$Z$47,23,FALSE()))</f>
        <v/>
      </c>
      <c r="AF32" s="97" t="str">
        <f aca="false">IF(AF30="","",VLOOKUP(AF30,'シフト記号表（勤務時間帯） (2)'!$D$6:$Z$47,23,FALSE()))</f>
        <v/>
      </c>
      <c r="AG32" s="97" t="str">
        <f aca="false">IF(AG30="","",VLOOKUP(AG30,'シフト記号表（勤務時間帯） (2)'!$D$6:$Z$47,23,FALSE()))</f>
        <v/>
      </c>
      <c r="AH32" s="98" t="str">
        <f aca="false">IF(AH30="","",VLOOKUP(AH30,'シフト記号表（勤務時間帯） (2)'!$D$6:$Z$47,23,FALSE()))</f>
        <v/>
      </c>
      <c r="AI32" s="96" t="str">
        <f aca="false">IF(AI30="","",VLOOKUP(AI30,'シフト記号表（勤務時間帯） (2)'!$D$6:$Z$47,23,FALSE()))</f>
        <v/>
      </c>
      <c r="AJ32" s="97" t="str">
        <f aca="false">IF(AJ30="","",VLOOKUP(AJ30,'シフト記号表（勤務時間帯） (2)'!$D$6:$Z$47,23,FALSE()))</f>
        <v/>
      </c>
      <c r="AK32" s="97" t="str">
        <f aca="false">IF(AK30="","",VLOOKUP(AK30,'シフト記号表（勤務時間帯） (2)'!$D$6:$Z$47,23,FALSE()))</f>
        <v/>
      </c>
      <c r="AL32" s="97" t="str">
        <f aca="false">IF(AL30="","",VLOOKUP(AL30,'シフト記号表（勤務時間帯） (2)'!$D$6:$Z$47,23,FALSE()))</f>
        <v/>
      </c>
      <c r="AM32" s="97" t="str">
        <f aca="false">IF(AM30="","",VLOOKUP(AM30,'シフト記号表（勤務時間帯） (2)'!$D$6:$Z$47,23,FALSE()))</f>
        <v/>
      </c>
      <c r="AN32" s="97" t="str">
        <f aca="false">IF(AN30="","",VLOOKUP(AN30,'シフト記号表（勤務時間帯） (2)'!$D$6:$Z$47,23,FALSE()))</f>
        <v/>
      </c>
      <c r="AO32" s="98" t="str">
        <f aca="false">IF(AO30="","",VLOOKUP(AO30,'シフト記号表（勤務時間帯） (2)'!$D$6:$Z$47,23,FALSE()))</f>
        <v/>
      </c>
      <c r="AP32" s="96" t="str">
        <f aca="false">IF(AP30="","",VLOOKUP(AP30,'シフト記号表（勤務時間帯） (2)'!$D$6:$Z$47,23,FALSE()))</f>
        <v/>
      </c>
      <c r="AQ32" s="97" t="str">
        <f aca="false">IF(AQ30="","",VLOOKUP(AQ30,'シフト記号表（勤務時間帯） (2)'!$D$6:$Z$47,23,FALSE()))</f>
        <v/>
      </c>
      <c r="AR32" s="97" t="str">
        <f aca="false">IF(AR30="","",VLOOKUP(AR30,'シフト記号表（勤務時間帯） (2)'!$D$6:$Z$47,23,FALSE()))</f>
        <v/>
      </c>
      <c r="AS32" s="97" t="str">
        <f aca="false">IF(AS30="","",VLOOKUP(AS30,'シフト記号表（勤務時間帯） (2)'!$D$6:$Z$47,23,FALSE()))</f>
        <v/>
      </c>
      <c r="AT32" s="97" t="str">
        <f aca="false">IF(AT30="","",VLOOKUP(AT30,'シフト記号表（勤務時間帯） (2)'!$D$6:$Z$47,23,FALSE()))</f>
        <v/>
      </c>
      <c r="AU32" s="97" t="str">
        <f aca="false">IF(AU30="","",VLOOKUP(AU30,'シフト記号表（勤務時間帯） (2)'!$D$6:$Z$47,23,FALSE()))</f>
        <v/>
      </c>
      <c r="AV32" s="98" t="str">
        <f aca="false">IF(AV30="","",VLOOKUP(AV30,'シフト記号表（勤務時間帯） (2)'!$D$6:$Z$47,23,FALSE()))</f>
        <v/>
      </c>
      <c r="AW32" s="96" t="str">
        <f aca="false">IF(AW30="","",VLOOKUP(AW30,'シフト記号表（勤務時間帯） (2)'!$D$6:$Z$47,23,FALSE()))</f>
        <v/>
      </c>
      <c r="AX32" s="97" t="str">
        <f aca="false">IF(AX30="","",VLOOKUP(AX30,'シフト記号表（勤務時間帯） (2)'!$D$6:$Z$47,23,FALSE()))</f>
        <v/>
      </c>
      <c r="AY32" s="97" t="str">
        <f aca="false">IF(AY30="","",VLOOKUP(AY30,'シフト記号表（勤務時間帯） (2)'!$D$6:$Z$47,23,FALSE()))</f>
        <v/>
      </c>
      <c r="AZ32" s="365" t="n">
        <f aca="false">IF($BC$3="４週",SUM(U32:AV32),IF($BC$3="暦月",SUM(U32:AY32),""))</f>
        <v>0</v>
      </c>
      <c r="BA32" s="365"/>
      <c r="BB32" s="366" t="n">
        <f aca="false">IF($BC$3="４週",AZ32/4,IF($BC$3="暦月",(AZ32/($BC$8/7)),""))</f>
        <v>0</v>
      </c>
      <c r="BC32" s="366"/>
      <c r="BD32" s="249"/>
      <c r="BE32" s="249"/>
      <c r="BF32" s="249"/>
      <c r="BG32" s="249"/>
      <c r="BH32" s="249"/>
    </row>
    <row r="33" customFormat="false" ht="20.25" hidden="false" customHeight="true" outlineLevel="0" collapsed="false">
      <c r="B33" s="367"/>
      <c r="C33" s="250"/>
      <c r="D33" s="250"/>
      <c r="E33" s="250"/>
      <c r="F33" s="353"/>
      <c r="G33" s="231"/>
      <c r="H33" s="380"/>
      <c r="I33" s="244"/>
      <c r="J33" s="244"/>
      <c r="K33" s="244"/>
      <c r="L33" s="244"/>
      <c r="M33" s="370"/>
      <c r="N33" s="370"/>
      <c r="O33" s="370"/>
      <c r="P33" s="371" t="s">
        <v>34</v>
      </c>
      <c r="Q33" s="372"/>
      <c r="R33" s="372"/>
      <c r="S33" s="373"/>
      <c r="T33" s="374"/>
      <c r="U33" s="375"/>
      <c r="V33" s="376"/>
      <c r="W33" s="376"/>
      <c r="X33" s="376"/>
      <c r="Y33" s="376"/>
      <c r="Z33" s="376"/>
      <c r="AA33" s="377"/>
      <c r="AB33" s="375"/>
      <c r="AC33" s="376"/>
      <c r="AD33" s="376"/>
      <c r="AE33" s="376"/>
      <c r="AF33" s="376"/>
      <c r="AG33" s="376"/>
      <c r="AH33" s="377"/>
      <c r="AI33" s="375"/>
      <c r="AJ33" s="376"/>
      <c r="AK33" s="376"/>
      <c r="AL33" s="376"/>
      <c r="AM33" s="376"/>
      <c r="AN33" s="376"/>
      <c r="AO33" s="377"/>
      <c r="AP33" s="375"/>
      <c r="AQ33" s="376"/>
      <c r="AR33" s="376"/>
      <c r="AS33" s="376"/>
      <c r="AT33" s="376"/>
      <c r="AU33" s="376"/>
      <c r="AV33" s="377"/>
      <c r="AW33" s="375"/>
      <c r="AX33" s="376"/>
      <c r="AY33" s="376"/>
      <c r="AZ33" s="378"/>
      <c r="BA33" s="378"/>
      <c r="BB33" s="379"/>
      <c r="BC33" s="379"/>
      <c r="BD33" s="249"/>
      <c r="BE33" s="249"/>
      <c r="BF33" s="249"/>
      <c r="BG33" s="249"/>
      <c r="BH33" s="249"/>
    </row>
    <row r="34" customFormat="false" ht="20.25" hidden="false" customHeight="true" outlineLevel="0" collapsed="false">
      <c r="B34" s="352" t="n">
        <f aca="false">B31+1</f>
        <v>5</v>
      </c>
      <c r="C34" s="250"/>
      <c r="D34" s="250"/>
      <c r="E34" s="250"/>
      <c r="F34" s="353" t="n">
        <f aca="false">C33</f>
        <v>0</v>
      </c>
      <c r="G34" s="231"/>
      <c r="H34" s="380"/>
      <c r="I34" s="244"/>
      <c r="J34" s="244"/>
      <c r="K34" s="244"/>
      <c r="L34" s="244"/>
      <c r="M34" s="370"/>
      <c r="N34" s="370"/>
      <c r="O34" s="370"/>
      <c r="P34" s="354" t="s">
        <v>202</v>
      </c>
      <c r="Q34" s="355"/>
      <c r="R34" s="355"/>
      <c r="S34" s="356"/>
      <c r="T34" s="357"/>
      <c r="U34" s="233" t="str">
        <f aca="false">IF(U33="","",VLOOKUP(U33,'シフト記号表（勤務時間帯） (2)'!$D$6:$X$47,21,FALSE()))</f>
        <v/>
      </c>
      <c r="V34" s="234" t="str">
        <f aca="false">IF(V33="","",VLOOKUP(V33,'シフト記号表（勤務時間帯） (2)'!$D$6:$X$47,21,FALSE()))</f>
        <v/>
      </c>
      <c r="W34" s="234" t="str">
        <f aca="false">IF(W33="","",VLOOKUP(W33,'シフト記号表（勤務時間帯） (2)'!$D$6:$X$47,21,FALSE()))</f>
        <v/>
      </c>
      <c r="X34" s="234" t="str">
        <f aca="false">IF(X33="","",VLOOKUP(X33,'シフト記号表（勤務時間帯） (2)'!$D$6:$X$47,21,FALSE()))</f>
        <v/>
      </c>
      <c r="Y34" s="234" t="str">
        <f aca="false">IF(Y33="","",VLOOKUP(Y33,'シフト記号表（勤務時間帯） (2)'!$D$6:$X$47,21,FALSE()))</f>
        <v/>
      </c>
      <c r="Z34" s="234" t="str">
        <f aca="false">IF(Z33="","",VLOOKUP(Z33,'シフト記号表（勤務時間帯） (2)'!$D$6:$X$47,21,FALSE()))</f>
        <v/>
      </c>
      <c r="AA34" s="235" t="str">
        <f aca="false">IF(AA33="","",VLOOKUP(AA33,'シフト記号表（勤務時間帯） (2)'!$D$6:$X$47,21,FALSE()))</f>
        <v/>
      </c>
      <c r="AB34" s="233" t="str">
        <f aca="false">IF(AB33="","",VLOOKUP(AB33,'シフト記号表（勤務時間帯） (2)'!$D$6:$X$47,21,FALSE()))</f>
        <v/>
      </c>
      <c r="AC34" s="234" t="str">
        <f aca="false">IF(AC33="","",VLOOKUP(AC33,'シフト記号表（勤務時間帯） (2)'!$D$6:$X$47,21,FALSE()))</f>
        <v/>
      </c>
      <c r="AD34" s="234" t="str">
        <f aca="false">IF(AD33="","",VLOOKUP(AD33,'シフト記号表（勤務時間帯） (2)'!$D$6:$X$47,21,FALSE()))</f>
        <v/>
      </c>
      <c r="AE34" s="234" t="str">
        <f aca="false">IF(AE33="","",VLOOKUP(AE33,'シフト記号表（勤務時間帯） (2)'!$D$6:$X$47,21,FALSE()))</f>
        <v/>
      </c>
      <c r="AF34" s="234" t="str">
        <f aca="false">IF(AF33="","",VLOOKUP(AF33,'シフト記号表（勤務時間帯） (2)'!$D$6:$X$47,21,FALSE()))</f>
        <v/>
      </c>
      <c r="AG34" s="234" t="str">
        <f aca="false">IF(AG33="","",VLOOKUP(AG33,'シフト記号表（勤務時間帯） (2)'!$D$6:$X$47,21,FALSE()))</f>
        <v/>
      </c>
      <c r="AH34" s="235" t="str">
        <f aca="false">IF(AH33="","",VLOOKUP(AH33,'シフト記号表（勤務時間帯） (2)'!$D$6:$X$47,21,FALSE()))</f>
        <v/>
      </c>
      <c r="AI34" s="233" t="str">
        <f aca="false">IF(AI33="","",VLOOKUP(AI33,'シフト記号表（勤務時間帯） (2)'!$D$6:$X$47,21,FALSE()))</f>
        <v/>
      </c>
      <c r="AJ34" s="234" t="str">
        <f aca="false">IF(AJ33="","",VLOOKUP(AJ33,'シフト記号表（勤務時間帯） (2)'!$D$6:$X$47,21,FALSE()))</f>
        <v/>
      </c>
      <c r="AK34" s="234" t="str">
        <f aca="false">IF(AK33="","",VLOOKUP(AK33,'シフト記号表（勤務時間帯） (2)'!$D$6:$X$47,21,FALSE()))</f>
        <v/>
      </c>
      <c r="AL34" s="234" t="str">
        <f aca="false">IF(AL33="","",VLOOKUP(AL33,'シフト記号表（勤務時間帯） (2)'!$D$6:$X$47,21,FALSE()))</f>
        <v/>
      </c>
      <c r="AM34" s="234" t="str">
        <f aca="false">IF(AM33="","",VLOOKUP(AM33,'シフト記号表（勤務時間帯） (2)'!$D$6:$X$47,21,FALSE()))</f>
        <v/>
      </c>
      <c r="AN34" s="234" t="str">
        <f aca="false">IF(AN33="","",VLOOKUP(AN33,'シフト記号表（勤務時間帯） (2)'!$D$6:$X$47,21,FALSE()))</f>
        <v/>
      </c>
      <c r="AO34" s="235" t="str">
        <f aca="false">IF(AO33="","",VLOOKUP(AO33,'シフト記号表（勤務時間帯） (2)'!$D$6:$X$47,21,FALSE()))</f>
        <v/>
      </c>
      <c r="AP34" s="233" t="str">
        <f aca="false">IF(AP33="","",VLOOKUP(AP33,'シフト記号表（勤務時間帯） (2)'!$D$6:$X$47,21,FALSE()))</f>
        <v/>
      </c>
      <c r="AQ34" s="234" t="str">
        <f aca="false">IF(AQ33="","",VLOOKUP(AQ33,'シフト記号表（勤務時間帯） (2)'!$D$6:$X$47,21,FALSE()))</f>
        <v/>
      </c>
      <c r="AR34" s="234" t="str">
        <f aca="false">IF(AR33="","",VLOOKUP(AR33,'シフト記号表（勤務時間帯） (2)'!$D$6:$X$47,21,FALSE()))</f>
        <v/>
      </c>
      <c r="AS34" s="234" t="str">
        <f aca="false">IF(AS33="","",VLOOKUP(AS33,'シフト記号表（勤務時間帯） (2)'!$D$6:$X$47,21,FALSE()))</f>
        <v/>
      </c>
      <c r="AT34" s="234" t="str">
        <f aca="false">IF(AT33="","",VLOOKUP(AT33,'シフト記号表（勤務時間帯） (2)'!$D$6:$X$47,21,FALSE()))</f>
        <v/>
      </c>
      <c r="AU34" s="234" t="str">
        <f aca="false">IF(AU33="","",VLOOKUP(AU33,'シフト記号表（勤務時間帯） (2)'!$D$6:$X$47,21,FALSE()))</f>
        <v/>
      </c>
      <c r="AV34" s="235" t="str">
        <f aca="false">IF(AV33="","",VLOOKUP(AV33,'シフト記号表（勤務時間帯） (2)'!$D$6:$X$47,21,FALSE()))</f>
        <v/>
      </c>
      <c r="AW34" s="233" t="str">
        <f aca="false">IF(AW33="","",VLOOKUP(AW33,'シフト記号表（勤務時間帯） (2)'!$D$6:$X$47,21,FALSE()))</f>
        <v/>
      </c>
      <c r="AX34" s="234" t="str">
        <f aca="false">IF(AX33="","",VLOOKUP(AX33,'シフト記号表（勤務時間帯） (2)'!$D$6:$X$47,21,FALSE()))</f>
        <v/>
      </c>
      <c r="AY34" s="234" t="str">
        <f aca="false">IF(AY33="","",VLOOKUP(AY33,'シフト記号表（勤務時間帯） (2)'!$D$6:$X$47,21,FALSE()))</f>
        <v/>
      </c>
      <c r="AZ34" s="99" t="n">
        <f aca="false">IF($BC$3="４週",SUM(U34:AV34),IF($BC$3="暦月",SUM(U34:AY34),""))</f>
        <v>0</v>
      </c>
      <c r="BA34" s="99"/>
      <c r="BB34" s="100" t="n">
        <f aca="false">IF($BC$3="４週",AZ34/4,IF($BC$3="暦月",(AZ34/($BC$8/7)),""))</f>
        <v>0</v>
      </c>
      <c r="BC34" s="100"/>
      <c r="BD34" s="249"/>
      <c r="BE34" s="249"/>
      <c r="BF34" s="249"/>
      <c r="BG34" s="249"/>
      <c r="BH34" s="249"/>
    </row>
    <row r="35" customFormat="false" ht="20.25" hidden="false" customHeight="true" outlineLevel="0" collapsed="false">
      <c r="B35" s="358"/>
      <c r="C35" s="250"/>
      <c r="D35" s="250"/>
      <c r="E35" s="250"/>
      <c r="F35" s="359"/>
      <c r="G35" s="360" t="n">
        <f aca="false">C33</f>
        <v>0</v>
      </c>
      <c r="H35" s="380"/>
      <c r="I35" s="244"/>
      <c r="J35" s="244"/>
      <c r="K35" s="244"/>
      <c r="L35" s="244"/>
      <c r="M35" s="370"/>
      <c r="N35" s="370"/>
      <c r="O35" s="370"/>
      <c r="P35" s="361" t="s">
        <v>203</v>
      </c>
      <c r="Q35" s="362"/>
      <c r="R35" s="362"/>
      <c r="S35" s="385"/>
      <c r="T35" s="386"/>
      <c r="U35" s="96" t="str">
        <f aca="false">IF(U33="","",VLOOKUP(U33,'シフト記号表（勤務時間帯） (2)'!$D$6:$Z$47,23,FALSE()))</f>
        <v/>
      </c>
      <c r="V35" s="97" t="str">
        <f aca="false">IF(V33="","",VLOOKUP(V33,'シフト記号表（勤務時間帯） (2)'!$D$6:$Z$47,23,FALSE()))</f>
        <v/>
      </c>
      <c r="W35" s="97" t="str">
        <f aca="false">IF(W33="","",VLOOKUP(W33,'シフト記号表（勤務時間帯） (2)'!$D$6:$Z$47,23,FALSE()))</f>
        <v/>
      </c>
      <c r="X35" s="97" t="str">
        <f aca="false">IF(X33="","",VLOOKUP(X33,'シフト記号表（勤務時間帯） (2)'!$D$6:$Z$47,23,FALSE()))</f>
        <v/>
      </c>
      <c r="Y35" s="97" t="str">
        <f aca="false">IF(Y33="","",VLOOKUP(Y33,'シフト記号表（勤務時間帯） (2)'!$D$6:$Z$47,23,FALSE()))</f>
        <v/>
      </c>
      <c r="Z35" s="97" t="str">
        <f aca="false">IF(Z33="","",VLOOKUP(Z33,'シフト記号表（勤務時間帯） (2)'!$D$6:$Z$47,23,FALSE()))</f>
        <v/>
      </c>
      <c r="AA35" s="98" t="str">
        <f aca="false">IF(AA33="","",VLOOKUP(AA33,'シフト記号表（勤務時間帯） (2)'!$D$6:$Z$47,23,FALSE()))</f>
        <v/>
      </c>
      <c r="AB35" s="96" t="str">
        <f aca="false">IF(AB33="","",VLOOKUP(AB33,'シフト記号表（勤務時間帯） (2)'!$D$6:$Z$47,23,FALSE()))</f>
        <v/>
      </c>
      <c r="AC35" s="97" t="str">
        <f aca="false">IF(AC33="","",VLOOKUP(AC33,'シフト記号表（勤務時間帯） (2)'!$D$6:$Z$47,23,FALSE()))</f>
        <v/>
      </c>
      <c r="AD35" s="97" t="str">
        <f aca="false">IF(AD33="","",VLOOKUP(AD33,'シフト記号表（勤務時間帯） (2)'!$D$6:$Z$47,23,FALSE()))</f>
        <v/>
      </c>
      <c r="AE35" s="97" t="str">
        <f aca="false">IF(AE33="","",VLOOKUP(AE33,'シフト記号表（勤務時間帯） (2)'!$D$6:$Z$47,23,FALSE()))</f>
        <v/>
      </c>
      <c r="AF35" s="97" t="str">
        <f aca="false">IF(AF33="","",VLOOKUP(AF33,'シフト記号表（勤務時間帯） (2)'!$D$6:$Z$47,23,FALSE()))</f>
        <v/>
      </c>
      <c r="AG35" s="97" t="str">
        <f aca="false">IF(AG33="","",VLOOKUP(AG33,'シフト記号表（勤務時間帯） (2)'!$D$6:$Z$47,23,FALSE()))</f>
        <v/>
      </c>
      <c r="AH35" s="98" t="str">
        <f aca="false">IF(AH33="","",VLOOKUP(AH33,'シフト記号表（勤務時間帯） (2)'!$D$6:$Z$47,23,FALSE()))</f>
        <v/>
      </c>
      <c r="AI35" s="96" t="str">
        <f aca="false">IF(AI33="","",VLOOKUP(AI33,'シフト記号表（勤務時間帯） (2)'!$D$6:$Z$47,23,FALSE()))</f>
        <v/>
      </c>
      <c r="AJ35" s="97" t="str">
        <f aca="false">IF(AJ33="","",VLOOKUP(AJ33,'シフト記号表（勤務時間帯） (2)'!$D$6:$Z$47,23,FALSE()))</f>
        <v/>
      </c>
      <c r="AK35" s="97" t="str">
        <f aca="false">IF(AK33="","",VLOOKUP(AK33,'シフト記号表（勤務時間帯） (2)'!$D$6:$Z$47,23,FALSE()))</f>
        <v/>
      </c>
      <c r="AL35" s="97" t="str">
        <f aca="false">IF(AL33="","",VLOOKUP(AL33,'シフト記号表（勤務時間帯） (2)'!$D$6:$Z$47,23,FALSE()))</f>
        <v/>
      </c>
      <c r="AM35" s="97" t="str">
        <f aca="false">IF(AM33="","",VLOOKUP(AM33,'シフト記号表（勤務時間帯） (2)'!$D$6:$Z$47,23,FALSE()))</f>
        <v/>
      </c>
      <c r="AN35" s="97" t="str">
        <f aca="false">IF(AN33="","",VLOOKUP(AN33,'シフト記号表（勤務時間帯） (2)'!$D$6:$Z$47,23,FALSE()))</f>
        <v/>
      </c>
      <c r="AO35" s="98" t="str">
        <f aca="false">IF(AO33="","",VLOOKUP(AO33,'シフト記号表（勤務時間帯） (2)'!$D$6:$Z$47,23,FALSE()))</f>
        <v/>
      </c>
      <c r="AP35" s="96" t="str">
        <f aca="false">IF(AP33="","",VLOOKUP(AP33,'シフト記号表（勤務時間帯） (2)'!$D$6:$Z$47,23,FALSE()))</f>
        <v/>
      </c>
      <c r="AQ35" s="97" t="str">
        <f aca="false">IF(AQ33="","",VLOOKUP(AQ33,'シフト記号表（勤務時間帯） (2)'!$D$6:$Z$47,23,FALSE()))</f>
        <v/>
      </c>
      <c r="AR35" s="97" t="str">
        <f aca="false">IF(AR33="","",VLOOKUP(AR33,'シフト記号表（勤務時間帯） (2)'!$D$6:$Z$47,23,FALSE()))</f>
        <v/>
      </c>
      <c r="AS35" s="97" t="str">
        <f aca="false">IF(AS33="","",VLOOKUP(AS33,'シフト記号表（勤務時間帯） (2)'!$D$6:$Z$47,23,FALSE()))</f>
        <v/>
      </c>
      <c r="AT35" s="97" t="str">
        <f aca="false">IF(AT33="","",VLOOKUP(AT33,'シフト記号表（勤務時間帯） (2)'!$D$6:$Z$47,23,FALSE()))</f>
        <v/>
      </c>
      <c r="AU35" s="97" t="str">
        <f aca="false">IF(AU33="","",VLOOKUP(AU33,'シフト記号表（勤務時間帯） (2)'!$D$6:$Z$47,23,FALSE()))</f>
        <v/>
      </c>
      <c r="AV35" s="98" t="str">
        <f aca="false">IF(AV33="","",VLOOKUP(AV33,'シフト記号表（勤務時間帯） (2)'!$D$6:$Z$47,23,FALSE()))</f>
        <v/>
      </c>
      <c r="AW35" s="96" t="str">
        <f aca="false">IF(AW33="","",VLOOKUP(AW33,'シフト記号表（勤務時間帯） (2)'!$D$6:$Z$47,23,FALSE()))</f>
        <v/>
      </c>
      <c r="AX35" s="97" t="str">
        <f aca="false">IF(AX33="","",VLOOKUP(AX33,'シフト記号表（勤務時間帯） (2)'!$D$6:$Z$47,23,FALSE()))</f>
        <v/>
      </c>
      <c r="AY35" s="97" t="str">
        <f aca="false">IF(AY33="","",VLOOKUP(AY33,'シフト記号表（勤務時間帯） (2)'!$D$6:$Z$47,23,FALSE()))</f>
        <v/>
      </c>
      <c r="AZ35" s="365" t="n">
        <f aca="false">IF($BC$3="４週",SUM(U35:AV35),IF($BC$3="暦月",SUM(U35:AY35),""))</f>
        <v>0</v>
      </c>
      <c r="BA35" s="365"/>
      <c r="BB35" s="366" t="n">
        <f aca="false">IF($BC$3="４週",AZ35/4,IF($BC$3="暦月",(AZ35/($BC$8/7)),""))</f>
        <v>0</v>
      </c>
      <c r="BC35" s="366"/>
      <c r="BD35" s="249"/>
      <c r="BE35" s="249"/>
      <c r="BF35" s="249"/>
      <c r="BG35" s="249"/>
      <c r="BH35" s="249"/>
    </row>
    <row r="36" customFormat="false" ht="20.25" hidden="false" customHeight="true" outlineLevel="0" collapsed="false">
      <c r="B36" s="367"/>
      <c r="C36" s="250"/>
      <c r="D36" s="250"/>
      <c r="E36" s="250"/>
      <c r="F36" s="353"/>
      <c r="G36" s="231"/>
      <c r="H36" s="380"/>
      <c r="I36" s="244"/>
      <c r="J36" s="244"/>
      <c r="K36" s="244"/>
      <c r="L36" s="244"/>
      <c r="M36" s="370"/>
      <c r="N36" s="370"/>
      <c r="O36" s="370"/>
      <c r="P36" s="371" t="s">
        <v>34</v>
      </c>
      <c r="Q36" s="381"/>
      <c r="R36" s="381"/>
      <c r="S36" s="382"/>
      <c r="T36" s="387"/>
      <c r="U36" s="375"/>
      <c r="V36" s="376"/>
      <c r="W36" s="376"/>
      <c r="X36" s="376"/>
      <c r="Y36" s="376"/>
      <c r="Z36" s="376"/>
      <c r="AA36" s="377"/>
      <c r="AB36" s="375"/>
      <c r="AC36" s="376"/>
      <c r="AD36" s="376"/>
      <c r="AE36" s="376"/>
      <c r="AF36" s="376"/>
      <c r="AG36" s="376"/>
      <c r="AH36" s="377"/>
      <c r="AI36" s="375"/>
      <c r="AJ36" s="376"/>
      <c r="AK36" s="376"/>
      <c r="AL36" s="376"/>
      <c r="AM36" s="376"/>
      <c r="AN36" s="376"/>
      <c r="AO36" s="377"/>
      <c r="AP36" s="375"/>
      <c r="AQ36" s="376"/>
      <c r="AR36" s="376"/>
      <c r="AS36" s="376"/>
      <c r="AT36" s="376"/>
      <c r="AU36" s="376"/>
      <c r="AV36" s="377"/>
      <c r="AW36" s="375"/>
      <c r="AX36" s="376"/>
      <c r="AY36" s="376"/>
      <c r="AZ36" s="378"/>
      <c r="BA36" s="378"/>
      <c r="BB36" s="379"/>
      <c r="BC36" s="379"/>
      <c r="BD36" s="249"/>
      <c r="BE36" s="249"/>
      <c r="BF36" s="249"/>
      <c r="BG36" s="249"/>
      <c r="BH36" s="249"/>
    </row>
    <row r="37" customFormat="false" ht="20.25" hidden="false" customHeight="true" outlineLevel="0" collapsed="false">
      <c r="B37" s="352" t="n">
        <f aca="false">B34+1</f>
        <v>6</v>
      </c>
      <c r="C37" s="250"/>
      <c r="D37" s="250"/>
      <c r="E37" s="250"/>
      <c r="F37" s="353" t="n">
        <f aca="false">C36</f>
        <v>0</v>
      </c>
      <c r="G37" s="231"/>
      <c r="H37" s="380"/>
      <c r="I37" s="244"/>
      <c r="J37" s="244"/>
      <c r="K37" s="244"/>
      <c r="L37" s="244"/>
      <c r="M37" s="370"/>
      <c r="N37" s="370"/>
      <c r="O37" s="370"/>
      <c r="P37" s="354" t="s">
        <v>202</v>
      </c>
      <c r="Q37" s="355"/>
      <c r="R37" s="355"/>
      <c r="S37" s="356"/>
      <c r="T37" s="357"/>
      <c r="U37" s="233" t="str">
        <f aca="false">IF(U36="","",VLOOKUP(U36,'シフト記号表（勤務時間帯） (2)'!$D$6:$X$47,21,FALSE()))</f>
        <v/>
      </c>
      <c r="V37" s="234" t="str">
        <f aca="false">IF(V36="","",VLOOKUP(V36,'シフト記号表（勤務時間帯） (2)'!$D$6:$X$47,21,FALSE()))</f>
        <v/>
      </c>
      <c r="W37" s="234" t="str">
        <f aca="false">IF(W36="","",VLOOKUP(W36,'シフト記号表（勤務時間帯） (2)'!$D$6:$X$47,21,FALSE()))</f>
        <v/>
      </c>
      <c r="X37" s="234" t="str">
        <f aca="false">IF(X36="","",VLOOKUP(X36,'シフト記号表（勤務時間帯） (2)'!$D$6:$X$47,21,FALSE()))</f>
        <v/>
      </c>
      <c r="Y37" s="234" t="str">
        <f aca="false">IF(Y36="","",VLOOKUP(Y36,'シフト記号表（勤務時間帯） (2)'!$D$6:$X$47,21,FALSE()))</f>
        <v/>
      </c>
      <c r="Z37" s="234" t="str">
        <f aca="false">IF(Z36="","",VLOOKUP(Z36,'シフト記号表（勤務時間帯） (2)'!$D$6:$X$47,21,FALSE()))</f>
        <v/>
      </c>
      <c r="AA37" s="235" t="str">
        <f aca="false">IF(AA36="","",VLOOKUP(AA36,'シフト記号表（勤務時間帯） (2)'!$D$6:$X$47,21,FALSE()))</f>
        <v/>
      </c>
      <c r="AB37" s="233" t="str">
        <f aca="false">IF(AB36="","",VLOOKUP(AB36,'シフト記号表（勤務時間帯） (2)'!$D$6:$X$47,21,FALSE()))</f>
        <v/>
      </c>
      <c r="AC37" s="234" t="str">
        <f aca="false">IF(AC36="","",VLOOKUP(AC36,'シフト記号表（勤務時間帯） (2)'!$D$6:$X$47,21,FALSE()))</f>
        <v/>
      </c>
      <c r="AD37" s="234" t="str">
        <f aca="false">IF(AD36="","",VLOOKUP(AD36,'シフト記号表（勤務時間帯） (2)'!$D$6:$X$47,21,FALSE()))</f>
        <v/>
      </c>
      <c r="AE37" s="234" t="str">
        <f aca="false">IF(AE36="","",VLOOKUP(AE36,'シフト記号表（勤務時間帯） (2)'!$D$6:$X$47,21,FALSE()))</f>
        <v/>
      </c>
      <c r="AF37" s="234" t="str">
        <f aca="false">IF(AF36="","",VLOOKUP(AF36,'シフト記号表（勤務時間帯） (2)'!$D$6:$X$47,21,FALSE()))</f>
        <v/>
      </c>
      <c r="AG37" s="234" t="str">
        <f aca="false">IF(AG36="","",VLOOKUP(AG36,'シフト記号表（勤務時間帯） (2)'!$D$6:$X$47,21,FALSE()))</f>
        <v/>
      </c>
      <c r="AH37" s="235" t="str">
        <f aca="false">IF(AH36="","",VLOOKUP(AH36,'シフト記号表（勤務時間帯） (2)'!$D$6:$X$47,21,FALSE()))</f>
        <v/>
      </c>
      <c r="AI37" s="233" t="str">
        <f aca="false">IF(AI36="","",VLOOKUP(AI36,'シフト記号表（勤務時間帯） (2)'!$D$6:$X$47,21,FALSE()))</f>
        <v/>
      </c>
      <c r="AJ37" s="234" t="str">
        <f aca="false">IF(AJ36="","",VLOOKUP(AJ36,'シフト記号表（勤務時間帯） (2)'!$D$6:$X$47,21,FALSE()))</f>
        <v/>
      </c>
      <c r="AK37" s="234" t="str">
        <f aca="false">IF(AK36="","",VLOOKUP(AK36,'シフト記号表（勤務時間帯） (2)'!$D$6:$X$47,21,FALSE()))</f>
        <v/>
      </c>
      <c r="AL37" s="234" t="str">
        <f aca="false">IF(AL36="","",VLOOKUP(AL36,'シフト記号表（勤務時間帯） (2)'!$D$6:$X$47,21,FALSE()))</f>
        <v/>
      </c>
      <c r="AM37" s="234" t="str">
        <f aca="false">IF(AM36="","",VLOOKUP(AM36,'シフト記号表（勤務時間帯） (2)'!$D$6:$X$47,21,FALSE()))</f>
        <v/>
      </c>
      <c r="AN37" s="234" t="str">
        <f aca="false">IF(AN36="","",VLOOKUP(AN36,'シフト記号表（勤務時間帯） (2)'!$D$6:$X$47,21,FALSE()))</f>
        <v/>
      </c>
      <c r="AO37" s="235" t="str">
        <f aca="false">IF(AO36="","",VLOOKUP(AO36,'シフト記号表（勤務時間帯） (2)'!$D$6:$X$47,21,FALSE()))</f>
        <v/>
      </c>
      <c r="AP37" s="233" t="str">
        <f aca="false">IF(AP36="","",VLOOKUP(AP36,'シフト記号表（勤務時間帯） (2)'!$D$6:$X$47,21,FALSE()))</f>
        <v/>
      </c>
      <c r="AQ37" s="234" t="str">
        <f aca="false">IF(AQ36="","",VLOOKUP(AQ36,'シフト記号表（勤務時間帯） (2)'!$D$6:$X$47,21,FALSE()))</f>
        <v/>
      </c>
      <c r="AR37" s="234" t="str">
        <f aca="false">IF(AR36="","",VLOOKUP(AR36,'シフト記号表（勤務時間帯） (2)'!$D$6:$X$47,21,FALSE()))</f>
        <v/>
      </c>
      <c r="AS37" s="234" t="str">
        <f aca="false">IF(AS36="","",VLOOKUP(AS36,'シフト記号表（勤務時間帯） (2)'!$D$6:$X$47,21,FALSE()))</f>
        <v/>
      </c>
      <c r="AT37" s="234" t="str">
        <f aca="false">IF(AT36="","",VLOOKUP(AT36,'シフト記号表（勤務時間帯） (2)'!$D$6:$X$47,21,FALSE()))</f>
        <v/>
      </c>
      <c r="AU37" s="234" t="str">
        <f aca="false">IF(AU36="","",VLOOKUP(AU36,'シフト記号表（勤務時間帯） (2)'!$D$6:$X$47,21,FALSE()))</f>
        <v/>
      </c>
      <c r="AV37" s="235" t="str">
        <f aca="false">IF(AV36="","",VLOOKUP(AV36,'シフト記号表（勤務時間帯） (2)'!$D$6:$X$47,21,FALSE()))</f>
        <v/>
      </c>
      <c r="AW37" s="233" t="str">
        <f aca="false">IF(AW36="","",VLOOKUP(AW36,'シフト記号表（勤務時間帯） (2)'!$D$6:$X$47,21,FALSE()))</f>
        <v/>
      </c>
      <c r="AX37" s="234" t="str">
        <f aca="false">IF(AX36="","",VLOOKUP(AX36,'シフト記号表（勤務時間帯） (2)'!$D$6:$X$47,21,FALSE()))</f>
        <v/>
      </c>
      <c r="AY37" s="234" t="str">
        <f aca="false">IF(AY36="","",VLOOKUP(AY36,'シフト記号表（勤務時間帯） (2)'!$D$6:$X$47,21,FALSE()))</f>
        <v/>
      </c>
      <c r="AZ37" s="99" t="n">
        <f aca="false">IF($BC$3="４週",SUM(U37:AV37),IF($BC$3="暦月",SUM(U37:AY37),""))</f>
        <v>0</v>
      </c>
      <c r="BA37" s="99"/>
      <c r="BB37" s="100" t="n">
        <f aca="false">IF($BC$3="４週",AZ37/4,IF($BC$3="暦月",(AZ37/($BC$8/7)),""))</f>
        <v>0</v>
      </c>
      <c r="BC37" s="100"/>
      <c r="BD37" s="249"/>
      <c r="BE37" s="249"/>
      <c r="BF37" s="249"/>
      <c r="BG37" s="249"/>
      <c r="BH37" s="249"/>
    </row>
    <row r="38" customFormat="false" ht="20.25" hidden="false" customHeight="true" outlineLevel="0" collapsed="false">
      <c r="B38" s="358"/>
      <c r="C38" s="250"/>
      <c r="D38" s="250"/>
      <c r="E38" s="250"/>
      <c r="F38" s="359"/>
      <c r="G38" s="360" t="n">
        <f aca="false">C36</f>
        <v>0</v>
      </c>
      <c r="H38" s="380"/>
      <c r="I38" s="244"/>
      <c r="J38" s="244"/>
      <c r="K38" s="244"/>
      <c r="L38" s="244"/>
      <c r="M38" s="370"/>
      <c r="N38" s="370"/>
      <c r="O38" s="370"/>
      <c r="P38" s="361" t="s">
        <v>203</v>
      </c>
      <c r="Q38" s="384"/>
      <c r="R38" s="384"/>
      <c r="S38" s="363"/>
      <c r="T38" s="364"/>
      <c r="U38" s="96" t="str">
        <f aca="false">IF(U36="","",VLOOKUP(U36,'シフト記号表（勤務時間帯） (2)'!$D$6:$Z$47,23,FALSE()))</f>
        <v/>
      </c>
      <c r="V38" s="97" t="str">
        <f aca="false">IF(V36="","",VLOOKUP(V36,'シフト記号表（勤務時間帯） (2)'!$D$6:$Z$47,23,FALSE()))</f>
        <v/>
      </c>
      <c r="W38" s="97" t="str">
        <f aca="false">IF(W36="","",VLOOKUP(W36,'シフト記号表（勤務時間帯） (2)'!$D$6:$Z$47,23,FALSE()))</f>
        <v/>
      </c>
      <c r="X38" s="97" t="str">
        <f aca="false">IF(X36="","",VLOOKUP(X36,'シフト記号表（勤務時間帯） (2)'!$D$6:$Z$47,23,FALSE()))</f>
        <v/>
      </c>
      <c r="Y38" s="97" t="str">
        <f aca="false">IF(Y36="","",VLOOKUP(Y36,'シフト記号表（勤務時間帯） (2)'!$D$6:$Z$47,23,FALSE()))</f>
        <v/>
      </c>
      <c r="Z38" s="97" t="str">
        <f aca="false">IF(Z36="","",VLOOKUP(Z36,'シフト記号表（勤務時間帯） (2)'!$D$6:$Z$47,23,FALSE()))</f>
        <v/>
      </c>
      <c r="AA38" s="98" t="str">
        <f aca="false">IF(AA36="","",VLOOKUP(AA36,'シフト記号表（勤務時間帯） (2)'!$D$6:$Z$47,23,FALSE()))</f>
        <v/>
      </c>
      <c r="AB38" s="96" t="str">
        <f aca="false">IF(AB36="","",VLOOKUP(AB36,'シフト記号表（勤務時間帯） (2)'!$D$6:$Z$47,23,FALSE()))</f>
        <v/>
      </c>
      <c r="AC38" s="97" t="str">
        <f aca="false">IF(AC36="","",VLOOKUP(AC36,'シフト記号表（勤務時間帯） (2)'!$D$6:$Z$47,23,FALSE()))</f>
        <v/>
      </c>
      <c r="AD38" s="97" t="str">
        <f aca="false">IF(AD36="","",VLOOKUP(AD36,'シフト記号表（勤務時間帯） (2)'!$D$6:$Z$47,23,FALSE()))</f>
        <v/>
      </c>
      <c r="AE38" s="97" t="str">
        <f aca="false">IF(AE36="","",VLOOKUP(AE36,'シフト記号表（勤務時間帯） (2)'!$D$6:$Z$47,23,FALSE()))</f>
        <v/>
      </c>
      <c r="AF38" s="97" t="str">
        <f aca="false">IF(AF36="","",VLOOKUP(AF36,'シフト記号表（勤務時間帯） (2)'!$D$6:$Z$47,23,FALSE()))</f>
        <v/>
      </c>
      <c r="AG38" s="97" t="str">
        <f aca="false">IF(AG36="","",VLOOKUP(AG36,'シフト記号表（勤務時間帯） (2)'!$D$6:$Z$47,23,FALSE()))</f>
        <v/>
      </c>
      <c r="AH38" s="98" t="str">
        <f aca="false">IF(AH36="","",VLOOKUP(AH36,'シフト記号表（勤務時間帯） (2)'!$D$6:$Z$47,23,FALSE()))</f>
        <v/>
      </c>
      <c r="AI38" s="96" t="str">
        <f aca="false">IF(AI36="","",VLOOKUP(AI36,'シフト記号表（勤務時間帯） (2)'!$D$6:$Z$47,23,FALSE()))</f>
        <v/>
      </c>
      <c r="AJ38" s="97" t="str">
        <f aca="false">IF(AJ36="","",VLOOKUP(AJ36,'シフト記号表（勤務時間帯） (2)'!$D$6:$Z$47,23,FALSE()))</f>
        <v/>
      </c>
      <c r="AK38" s="97" t="str">
        <f aca="false">IF(AK36="","",VLOOKUP(AK36,'シフト記号表（勤務時間帯） (2)'!$D$6:$Z$47,23,FALSE()))</f>
        <v/>
      </c>
      <c r="AL38" s="97" t="str">
        <f aca="false">IF(AL36="","",VLOOKUP(AL36,'シフト記号表（勤務時間帯） (2)'!$D$6:$Z$47,23,FALSE()))</f>
        <v/>
      </c>
      <c r="AM38" s="97" t="str">
        <f aca="false">IF(AM36="","",VLOOKUP(AM36,'シフト記号表（勤務時間帯） (2)'!$D$6:$Z$47,23,FALSE()))</f>
        <v/>
      </c>
      <c r="AN38" s="97" t="str">
        <f aca="false">IF(AN36="","",VLOOKUP(AN36,'シフト記号表（勤務時間帯） (2)'!$D$6:$Z$47,23,FALSE()))</f>
        <v/>
      </c>
      <c r="AO38" s="98" t="str">
        <f aca="false">IF(AO36="","",VLOOKUP(AO36,'シフト記号表（勤務時間帯） (2)'!$D$6:$Z$47,23,FALSE()))</f>
        <v/>
      </c>
      <c r="AP38" s="96" t="str">
        <f aca="false">IF(AP36="","",VLOOKUP(AP36,'シフト記号表（勤務時間帯） (2)'!$D$6:$Z$47,23,FALSE()))</f>
        <v/>
      </c>
      <c r="AQ38" s="97" t="str">
        <f aca="false">IF(AQ36="","",VLOOKUP(AQ36,'シフト記号表（勤務時間帯） (2)'!$D$6:$Z$47,23,FALSE()))</f>
        <v/>
      </c>
      <c r="AR38" s="97" t="str">
        <f aca="false">IF(AR36="","",VLOOKUP(AR36,'シフト記号表（勤務時間帯） (2)'!$D$6:$Z$47,23,FALSE()))</f>
        <v/>
      </c>
      <c r="AS38" s="97" t="str">
        <f aca="false">IF(AS36="","",VLOOKUP(AS36,'シフト記号表（勤務時間帯） (2)'!$D$6:$Z$47,23,FALSE()))</f>
        <v/>
      </c>
      <c r="AT38" s="97" t="str">
        <f aca="false">IF(AT36="","",VLOOKUP(AT36,'シフト記号表（勤務時間帯） (2)'!$D$6:$Z$47,23,FALSE()))</f>
        <v/>
      </c>
      <c r="AU38" s="97" t="str">
        <f aca="false">IF(AU36="","",VLOOKUP(AU36,'シフト記号表（勤務時間帯） (2)'!$D$6:$Z$47,23,FALSE()))</f>
        <v/>
      </c>
      <c r="AV38" s="98" t="str">
        <f aca="false">IF(AV36="","",VLOOKUP(AV36,'シフト記号表（勤務時間帯） (2)'!$D$6:$Z$47,23,FALSE()))</f>
        <v/>
      </c>
      <c r="AW38" s="96" t="str">
        <f aca="false">IF(AW36="","",VLOOKUP(AW36,'シフト記号表（勤務時間帯） (2)'!$D$6:$Z$47,23,FALSE()))</f>
        <v/>
      </c>
      <c r="AX38" s="97" t="str">
        <f aca="false">IF(AX36="","",VLOOKUP(AX36,'シフト記号表（勤務時間帯） (2)'!$D$6:$Z$47,23,FALSE()))</f>
        <v/>
      </c>
      <c r="AY38" s="97" t="str">
        <f aca="false">IF(AY36="","",VLOOKUP(AY36,'シフト記号表（勤務時間帯） (2)'!$D$6:$Z$47,23,FALSE()))</f>
        <v/>
      </c>
      <c r="AZ38" s="365" t="n">
        <f aca="false">IF($BC$3="４週",SUM(U38:AV38),IF($BC$3="暦月",SUM(U38:AY38),""))</f>
        <v>0</v>
      </c>
      <c r="BA38" s="365"/>
      <c r="BB38" s="366" t="n">
        <f aca="false">IF($BC$3="４週",AZ38/4,IF($BC$3="暦月",(AZ38/($BC$8/7)),""))</f>
        <v>0</v>
      </c>
      <c r="BC38" s="366"/>
      <c r="BD38" s="249"/>
      <c r="BE38" s="249"/>
      <c r="BF38" s="249"/>
      <c r="BG38" s="249"/>
      <c r="BH38" s="249"/>
    </row>
    <row r="39" customFormat="false" ht="20.25" hidden="false" customHeight="true" outlineLevel="0" collapsed="false">
      <c r="B39" s="367"/>
      <c r="C39" s="250"/>
      <c r="D39" s="250"/>
      <c r="E39" s="250"/>
      <c r="F39" s="353"/>
      <c r="G39" s="231"/>
      <c r="H39" s="380"/>
      <c r="I39" s="244"/>
      <c r="J39" s="244"/>
      <c r="K39" s="244"/>
      <c r="L39" s="244"/>
      <c r="M39" s="370"/>
      <c r="N39" s="370"/>
      <c r="O39" s="370"/>
      <c r="P39" s="371" t="s">
        <v>34</v>
      </c>
      <c r="Q39" s="372"/>
      <c r="R39" s="372"/>
      <c r="S39" s="373"/>
      <c r="T39" s="374"/>
      <c r="U39" s="375"/>
      <c r="V39" s="376"/>
      <c r="W39" s="376"/>
      <c r="X39" s="376"/>
      <c r="Y39" s="376"/>
      <c r="Z39" s="376"/>
      <c r="AA39" s="377"/>
      <c r="AB39" s="375"/>
      <c r="AC39" s="376"/>
      <c r="AD39" s="376"/>
      <c r="AE39" s="376"/>
      <c r="AF39" s="376"/>
      <c r="AG39" s="376"/>
      <c r="AH39" s="377"/>
      <c r="AI39" s="375"/>
      <c r="AJ39" s="376"/>
      <c r="AK39" s="376"/>
      <c r="AL39" s="376"/>
      <c r="AM39" s="376"/>
      <c r="AN39" s="376"/>
      <c r="AO39" s="377"/>
      <c r="AP39" s="375"/>
      <c r="AQ39" s="376"/>
      <c r="AR39" s="376"/>
      <c r="AS39" s="376"/>
      <c r="AT39" s="376"/>
      <c r="AU39" s="376"/>
      <c r="AV39" s="377"/>
      <c r="AW39" s="375"/>
      <c r="AX39" s="376"/>
      <c r="AY39" s="376"/>
      <c r="AZ39" s="378"/>
      <c r="BA39" s="378"/>
      <c r="BB39" s="379"/>
      <c r="BC39" s="379"/>
      <c r="BD39" s="249"/>
      <c r="BE39" s="249"/>
      <c r="BF39" s="249"/>
      <c r="BG39" s="249"/>
      <c r="BH39" s="249"/>
    </row>
    <row r="40" customFormat="false" ht="20.25" hidden="false" customHeight="true" outlineLevel="0" collapsed="false">
      <c r="B40" s="352" t="n">
        <f aca="false">B37+1</f>
        <v>7</v>
      </c>
      <c r="C40" s="250"/>
      <c r="D40" s="250"/>
      <c r="E40" s="250"/>
      <c r="F40" s="353" t="n">
        <f aca="false">C39</f>
        <v>0</v>
      </c>
      <c r="G40" s="231"/>
      <c r="H40" s="380"/>
      <c r="I40" s="244"/>
      <c r="J40" s="244"/>
      <c r="K40" s="244"/>
      <c r="L40" s="244"/>
      <c r="M40" s="370"/>
      <c r="N40" s="370"/>
      <c r="O40" s="370"/>
      <c r="P40" s="354" t="s">
        <v>202</v>
      </c>
      <c r="Q40" s="355"/>
      <c r="R40" s="355"/>
      <c r="S40" s="356"/>
      <c r="T40" s="357"/>
      <c r="U40" s="233" t="str">
        <f aca="false">IF(U39="","",VLOOKUP(U39,'シフト記号表（勤務時間帯） (2)'!$D$6:$X$47,21,FALSE()))</f>
        <v/>
      </c>
      <c r="V40" s="234" t="str">
        <f aca="false">IF(V39="","",VLOOKUP(V39,'シフト記号表（勤務時間帯） (2)'!$D$6:$X$47,21,FALSE()))</f>
        <v/>
      </c>
      <c r="W40" s="234" t="str">
        <f aca="false">IF(W39="","",VLOOKUP(W39,'シフト記号表（勤務時間帯） (2)'!$D$6:$X$47,21,FALSE()))</f>
        <v/>
      </c>
      <c r="X40" s="234" t="str">
        <f aca="false">IF(X39="","",VLOOKUP(X39,'シフト記号表（勤務時間帯） (2)'!$D$6:$X$47,21,FALSE()))</f>
        <v/>
      </c>
      <c r="Y40" s="234" t="str">
        <f aca="false">IF(Y39="","",VLOOKUP(Y39,'シフト記号表（勤務時間帯） (2)'!$D$6:$X$47,21,FALSE()))</f>
        <v/>
      </c>
      <c r="Z40" s="234" t="str">
        <f aca="false">IF(Z39="","",VLOOKUP(Z39,'シフト記号表（勤務時間帯） (2)'!$D$6:$X$47,21,FALSE()))</f>
        <v/>
      </c>
      <c r="AA40" s="235" t="str">
        <f aca="false">IF(AA39="","",VLOOKUP(AA39,'シフト記号表（勤務時間帯） (2)'!$D$6:$X$47,21,FALSE()))</f>
        <v/>
      </c>
      <c r="AB40" s="233" t="str">
        <f aca="false">IF(AB39="","",VLOOKUP(AB39,'シフト記号表（勤務時間帯） (2)'!$D$6:$X$47,21,FALSE()))</f>
        <v/>
      </c>
      <c r="AC40" s="234" t="str">
        <f aca="false">IF(AC39="","",VLOOKUP(AC39,'シフト記号表（勤務時間帯） (2)'!$D$6:$X$47,21,FALSE()))</f>
        <v/>
      </c>
      <c r="AD40" s="234" t="str">
        <f aca="false">IF(AD39="","",VLOOKUP(AD39,'シフト記号表（勤務時間帯） (2)'!$D$6:$X$47,21,FALSE()))</f>
        <v/>
      </c>
      <c r="AE40" s="234" t="str">
        <f aca="false">IF(AE39="","",VLOOKUP(AE39,'シフト記号表（勤務時間帯） (2)'!$D$6:$X$47,21,FALSE()))</f>
        <v/>
      </c>
      <c r="AF40" s="234" t="str">
        <f aca="false">IF(AF39="","",VLOOKUP(AF39,'シフト記号表（勤務時間帯） (2)'!$D$6:$X$47,21,FALSE()))</f>
        <v/>
      </c>
      <c r="AG40" s="234" t="str">
        <f aca="false">IF(AG39="","",VLOOKUP(AG39,'シフト記号表（勤務時間帯） (2)'!$D$6:$X$47,21,FALSE()))</f>
        <v/>
      </c>
      <c r="AH40" s="235" t="str">
        <f aca="false">IF(AH39="","",VLOOKUP(AH39,'シフト記号表（勤務時間帯） (2)'!$D$6:$X$47,21,FALSE()))</f>
        <v/>
      </c>
      <c r="AI40" s="233" t="str">
        <f aca="false">IF(AI39="","",VLOOKUP(AI39,'シフト記号表（勤務時間帯） (2)'!$D$6:$X$47,21,FALSE()))</f>
        <v/>
      </c>
      <c r="AJ40" s="234" t="str">
        <f aca="false">IF(AJ39="","",VLOOKUP(AJ39,'シフト記号表（勤務時間帯） (2)'!$D$6:$X$47,21,FALSE()))</f>
        <v/>
      </c>
      <c r="AK40" s="234" t="str">
        <f aca="false">IF(AK39="","",VLOOKUP(AK39,'シフト記号表（勤務時間帯） (2)'!$D$6:$X$47,21,FALSE()))</f>
        <v/>
      </c>
      <c r="AL40" s="234" t="str">
        <f aca="false">IF(AL39="","",VLOOKUP(AL39,'シフト記号表（勤務時間帯） (2)'!$D$6:$X$47,21,FALSE()))</f>
        <v/>
      </c>
      <c r="AM40" s="234" t="str">
        <f aca="false">IF(AM39="","",VLOOKUP(AM39,'シフト記号表（勤務時間帯） (2)'!$D$6:$X$47,21,FALSE()))</f>
        <v/>
      </c>
      <c r="AN40" s="234" t="str">
        <f aca="false">IF(AN39="","",VLOOKUP(AN39,'シフト記号表（勤務時間帯） (2)'!$D$6:$X$47,21,FALSE()))</f>
        <v/>
      </c>
      <c r="AO40" s="235" t="str">
        <f aca="false">IF(AO39="","",VLOOKUP(AO39,'シフト記号表（勤務時間帯） (2)'!$D$6:$X$47,21,FALSE()))</f>
        <v/>
      </c>
      <c r="AP40" s="233" t="str">
        <f aca="false">IF(AP39="","",VLOOKUP(AP39,'シフト記号表（勤務時間帯） (2)'!$D$6:$X$47,21,FALSE()))</f>
        <v/>
      </c>
      <c r="AQ40" s="234" t="str">
        <f aca="false">IF(AQ39="","",VLOOKUP(AQ39,'シフト記号表（勤務時間帯） (2)'!$D$6:$X$47,21,FALSE()))</f>
        <v/>
      </c>
      <c r="AR40" s="234" t="str">
        <f aca="false">IF(AR39="","",VLOOKUP(AR39,'シフト記号表（勤務時間帯） (2)'!$D$6:$X$47,21,FALSE()))</f>
        <v/>
      </c>
      <c r="AS40" s="234" t="str">
        <f aca="false">IF(AS39="","",VLOOKUP(AS39,'シフト記号表（勤務時間帯） (2)'!$D$6:$X$47,21,FALSE()))</f>
        <v/>
      </c>
      <c r="AT40" s="234" t="str">
        <f aca="false">IF(AT39="","",VLOOKUP(AT39,'シフト記号表（勤務時間帯） (2)'!$D$6:$X$47,21,FALSE()))</f>
        <v/>
      </c>
      <c r="AU40" s="234" t="str">
        <f aca="false">IF(AU39="","",VLOOKUP(AU39,'シフト記号表（勤務時間帯） (2)'!$D$6:$X$47,21,FALSE()))</f>
        <v/>
      </c>
      <c r="AV40" s="235" t="str">
        <f aca="false">IF(AV39="","",VLOOKUP(AV39,'シフト記号表（勤務時間帯） (2)'!$D$6:$X$47,21,FALSE()))</f>
        <v/>
      </c>
      <c r="AW40" s="233" t="str">
        <f aca="false">IF(AW39="","",VLOOKUP(AW39,'シフト記号表（勤務時間帯） (2)'!$D$6:$X$47,21,FALSE()))</f>
        <v/>
      </c>
      <c r="AX40" s="234" t="str">
        <f aca="false">IF(AX39="","",VLOOKUP(AX39,'シフト記号表（勤務時間帯） (2)'!$D$6:$X$47,21,FALSE()))</f>
        <v/>
      </c>
      <c r="AY40" s="234" t="str">
        <f aca="false">IF(AY39="","",VLOOKUP(AY39,'シフト記号表（勤務時間帯） (2)'!$D$6:$X$47,21,FALSE()))</f>
        <v/>
      </c>
      <c r="AZ40" s="99" t="n">
        <f aca="false">IF($BC$3="４週",SUM(U40:AV40),IF($BC$3="暦月",SUM(U40:AY40),""))</f>
        <v>0</v>
      </c>
      <c r="BA40" s="99"/>
      <c r="BB40" s="100" t="n">
        <f aca="false">IF($BC$3="４週",AZ40/4,IF($BC$3="暦月",(AZ40/($BC$8/7)),""))</f>
        <v>0</v>
      </c>
      <c r="BC40" s="100"/>
      <c r="BD40" s="249"/>
      <c r="BE40" s="249"/>
      <c r="BF40" s="249"/>
      <c r="BG40" s="249"/>
      <c r="BH40" s="249"/>
    </row>
    <row r="41" customFormat="false" ht="20.25" hidden="false" customHeight="true" outlineLevel="0" collapsed="false">
      <c r="B41" s="358"/>
      <c r="C41" s="250"/>
      <c r="D41" s="250"/>
      <c r="E41" s="250"/>
      <c r="F41" s="359"/>
      <c r="G41" s="360" t="n">
        <f aca="false">C39</f>
        <v>0</v>
      </c>
      <c r="H41" s="380"/>
      <c r="I41" s="244"/>
      <c r="J41" s="244"/>
      <c r="K41" s="244"/>
      <c r="L41" s="244"/>
      <c r="M41" s="370"/>
      <c r="N41" s="370"/>
      <c r="O41" s="370"/>
      <c r="P41" s="361" t="s">
        <v>203</v>
      </c>
      <c r="Q41" s="381"/>
      <c r="R41" s="381"/>
      <c r="S41" s="382"/>
      <c r="T41" s="383"/>
      <c r="U41" s="96" t="str">
        <f aca="false">IF(U39="","",VLOOKUP(U39,'シフト記号表（勤務時間帯） (2)'!$D$6:$Z$47,23,FALSE()))</f>
        <v/>
      </c>
      <c r="V41" s="97" t="str">
        <f aca="false">IF(V39="","",VLOOKUP(V39,'シフト記号表（勤務時間帯） (2)'!$D$6:$Z$47,23,FALSE()))</f>
        <v/>
      </c>
      <c r="W41" s="97" t="str">
        <f aca="false">IF(W39="","",VLOOKUP(W39,'シフト記号表（勤務時間帯） (2)'!$D$6:$Z$47,23,FALSE()))</f>
        <v/>
      </c>
      <c r="X41" s="97" t="str">
        <f aca="false">IF(X39="","",VLOOKUP(X39,'シフト記号表（勤務時間帯） (2)'!$D$6:$Z$47,23,FALSE()))</f>
        <v/>
      </c>
      <c r="Y41" s="97" t="str">
        <f aca="false">IF(Y39="","",VLOOKUP(Y39,'シフト記号表（勤務時間帯） (2)'!$D$6:$Z$47,23,FALSE()))</f>
        <v/>
      </c>
      <c r="Z41" s="97" t="str">
        <f aca="false">IF(Z39="","",VLOOKUP(Z39,'シフト記号表（勤務時間帯） (2)'!$D$6:$Z$47,23,FALSE()))</f>
        <v/>
      </c>
      <c r="AA41" s="98" t="str">
        <f aca="false">IF(AA39="","",VLOOKUP(AA39,'シフト記号表（勤務時間帯） (2)'!$D$6:$Z$47,23,FALSE()))</f>
        <v/>
      </c>
      <c r="AB41" s="96" t="str">
        <f aca="false">IF(AB39="","",VLOOKUP(AB39,'シフト記号表（勤務時間帯） (2)'!$D$6:$Z$47,23,FALSE()))</f>
        <v/>
      </c>
      <c r="AC41" s="97" t="str">
        <f aca="false">IF(AC39="","",VLOOKUP(AC39,'シフト記号表（勤務時間帯） (2)'!$D$6:$Z$47,23,FALSE()))</f>
        <v/>
      </c>
      <c r="AD41" s="97" t="str">
        <f aca="false">IF(AD39="","",VLOOKUP(AD39,'シフト記号表（勤務時間帯） (2)'!$D$6:$Z$47,23,FALSE()))</f>
        <v/>
      </c>
      <c r="AE41" s="97" t="str">
        <f aca="false">IF(AE39="","",VLOOKUP(AE39,'シフト記号表（勤務時間帯） (2)'!$D$6:$Z$47,23,FALSE()))</f>
        <v/>
      </c>
      <c r="AF41" s="97" t="str">
        <f aca="false">IF(AF39="","",VLOOKUP(AF39,'シフト記号表（勤務時間帯） (2)'!$D$6:$Z$47,23,FALSE()))</f>
        <v/>
      </c>
      <c r="AG41" s="97" t="str">
        <f aca="false">IF(AG39="","",VLOOKUP(AG39,'シフト記号表（勤務時間帯） (2)'!$D$6:$Z$47,23,FALSE()))</f>
        <v/>
      </c>
      <c r="AH41" s="98" t="str">
        <f aca="false">IF(AH39="","",VLOOKUP(AH39,'シフト記号表（勤務時間帯） (2)'!$D$6:$Z$47,23,FALSE()))</f>
        <v/>
      </c>
      <c r="AI41" s="96" t="str">
        <f aca="false">IF(AI39="","",VLOOKUP(AI39,'シフト記号表（勤務時間帯） (2)'!$D$6:$Z$47,23,FALSE()))</f>
        <v/>
      </c>
      <c r="AJ41" s="97" t="str">
        <f aca="false">IF(AJ39="","",VLOOKUP(AJ39,'シフト記号表（勤務時間帯） (2)'!$D$6:$Z$47,23,FALSE()))</f>
        <v/>
      </c>
      <c r="AK41" s="97" t="str">
        <f aca="false">IF(AK39="","",VLOOKUP(AK39,'シフト記号表（勤務時間帯） (2)'!$D$6:$Z$47,23,FALSE()))</f>
        <v/>
      </c>
      <c r="AL41" s="97" t="str">
        <f aca="false">IF(AL39="","",VLOOKUP(AL39,'シフト記号表（勤務時間帯） (2)'!$D$6:$Z$47,23,FALSE()))</f>
        <v/>
      </c>
      <c r="AM41" s="97" t="str">
        <f aca="false">IF(AM39="","",VLOOKUP(AM39,'シフト記号表（勤務時間帯） (2)'!$D$6:$Z$47,23,FALSE()))</f>
        <v/>
      </c>
      <c r="AN41" s="97" t="str">
        <f aca="false">IF(AN39="","",VLOOKUP(AN39,'シフト記号表（勤務時間帯） (2)'!$D$6:$Z$47,23,FALSE()))</f>
        <v/>
      </c>
      <c r="AO41" s="98" t="str">
        <f aca="false">IF(AO39="","",VLOOKUP(AO39,'シフト記号表（勤務時間帯） (2)'!$D$6:$Z$47,23,FALSE()))</f>
        <v/>
      </c>
      <c r="AP41" s="96" t="str">
        <f aca="false">IF(AP39="","",VLOOKUP(AP39,'シフト記号表（勤務時間帯） (2)'!$D$6:$Z$47,23,FALSE()))</f>
        <v/>
      </c>
      <c r="AQ41" s="97" t="str">
        <f aca="false">IF(AQ39="","",VLOOKUP(AQ39,'シフト記号表（勤務時間帯） (2)'!$D$6:$Z$47,23,FALSE()))</f>
        <v/>
      </c>
      <c r="AR41" s="97" t="str">
        <f aca="false">IF(AR39="","",VLOOKUP(AR39,'シフト記号表（勤務時間帯） (2)'!$D$6:$Z$47,23,FALSE()))</f>
        <v/>
      </c>
      <c r="AS41" s="97" t="str">
        <f aca="false">IF(AS39="","",VLOOKUP(AS39,'シフト記号表（勤務時間帯） (2)'!$D$6:$Z$47,23,FALSE()))</f>
        <v/>
      </c>
      <c r="AT41" s="97" t="str">
        <f aca="false">IF(AT39="","",VLOOKUP(AT39,'シフト記号表（勤務時間帯） (2)'!$D$6:$Z$47,23,FALSE()))</f>
        <v/>
      </c>
      <c r="AU41" s="97" t="str">
        <f aca="false">IF(AU39="","",VLOOKUP(AU39,'シフト記号表（勤務時間帯） (2)'!$D$6:$Z$47,23,FALSE()))</f>
        <v/>
      </c>
      <c r="AV41" s="98" t="str">
        <f aca="false">IF(AV39="","",VLOOKUP(AV39,'シフト記号表（勤務時間帯） (2)'!$D$6:$Z$47,23,FALSE()))</f>
        <v/>
      </c>
      <c r="AW41" s="96" t="str">
        <f aca="false">IF(AW39="","",VLOOKUP(AW39,'シフト記号表（勤務時間帯） (2)'!$D$6:$Z$47,23,FALSE()))</f>
        <v/>
      </c>
      <c r="AX41" s="97" t="str">
        <f aca="false">IF(AX39="","",VLOOKUP(AX39,'シフト記号表（勤務時間帯） (2)'!$D$6:$Z$47,23,FALSE()))</f>
        <v/>
      </c>
      <c r="AY41" s="97" t="str">
        <f aca="false">IF(AY39="","",VLOOKUP(AY39,'シフト記号表（勤務時間帯） (2)'!$D$6:$Z$47,23,FALSE()))</f>
        <v/>
      </c>
      <c r="AZ41" s="365" t="n">
        <f aca="false">IF($BC$3="４週",SUM(U41:AV41),IF($BC$3="暦月",SUM(U41:AY41),""))</f>
        <v>0</v>
      </c>
      <c r="BA41" s="365"/>
      <c r="BB41" s="366" t="n">
        <f aca="false">IF($BC$3="４週",AZ41/4,IF($BC$3="暦月",(AZ41/($BC$8/7)),""))</f>
        <v>0</v>
      </c>
      <c r="BC41" s="366"/>
      <c r="BD41" s="249"/>
      <c r="BE41" s="249"/>
      <c r="BF41" s="249"/>
      <c r="BG41" s="249"/>
      <c r="BH41" s="249"/>
    </row>
    <row r="42" customFormat="false" ht="20.25" hidden="false" customHeight="true" outlineLevel="0" collapsed="false">
      <c r="B42" s="367"/>
      <c r="C42" s="250"/>
      <c r="D42" s="250"/>
      <c r="E42" s="250"/>
      <c r="F42" s="353"/>
      <c r="G42" s="231"/>
      <c r="H42" s="380"/>
      <c r="I42" s="244"/>
      <c r="J42" s="244"/>
      <c r="K42" s="244"/>
      <c r="L42" s="244"/>
      <c r="M42" s="370"/>
      <c r="N42" s="370"/>
      <c r="O42" s="370"/>
      <c r="P42" s="371" t="s">
        <v>34</v>
      </c>
      <c r="Q42" s="372"/>
      <c r="R42" s="372"/>
      <c r="S42" s="373"/>
      <c r="T42" s="374"/>
      <c r="U42" s="375"/>
      <c r="V42" s="376"/>
      <c r="W42" s="376"/>
      <c r="X42" s="376"/>
      <c r="Y42" s="376"/>
      <c r="Z42" s="376"/>
      <c r="AA42" s="377"/>
      <c r="AB42" s="375"/>
      <c r="AC42" s="376"/>
      <c r="AD42" s="376"/>
      <c r="AE42" s="376"/>
      <c r="AF42" s="376"/>
      <c r="AG42" s="376"/>
      <c r="AH42" s="377"/>
      <c r="AI42" s="375"/>
      <c r="AJ42" s="376"/>
      <c r="AK42" s="376"/>
      <c r="AL42" s="376"/>
      <c r="AM42" s="376"/>
      <c r="AN42" s="376"/>
      <c r="AO42" s="377"/>
      <c r="AP42" s="375"/>
      <c r="AQ42" s="376"/>
      <c r="AR42" s="376"/>
      <c r="AS42" s="376"/>
      <c r="AT42" s="376"/>
      <c r="AU42" s="376"/>
      <c r="AV42" s="377"/>
      <c r="AW42" s="375"/>
      <c r="AX42" s="376"/>
      <c r="AY42" s="376"/>
      <c r="AZ42" s="378"/>
      <c r="BA42" s="378"/>
      <c r="BB42" s="379"/>
      <c r="BC42" s="379"/>
      <c r="BD42" s="249"/>
      <c r="BE42" s="249"/>
      <c r="BF42" s="249"/>
      <c r="BG42" s="249"/>
      <c r="BH42" s="249"/>
    </row>
    <row r="43" customFormat="false" ht="20.25" hidden="false" customHeight="true" outlineLevel="0" collapsed="false">
      <c r="B43" s="352" t="n">
        <f aca="false">B40+1</f>
        <v>8</v>
      </c>
      <c r="C43" s="250"/>
      <c r="D43" s="250"/>
      <c r="E43" s="250"/>
      <c r="F43" s="353" t="n">
        <f aca="false">C42</f>
        <v>0</v>
      </c>
      <c r="G43" s="231"/>
      <c r="H43" s="380"/>
      <c r="I43" s="244"/>
      <c r="J43" s="244"/>
      <c r="K43" s="244"/>
      <c r="L43" s="244"/>
      <c r="M43" s="370"/>
      <c r="N43" s="370"/>
      <c r="O43" s="370"/>
      <c r="P43" s="354" t="s">
        <v>202</v>
      </c>
      <c r="Q43" s="355"/>
      <c r="R43" s="355"/>
      <c r="S43" s="356"/>
      <c r="T43" s="357"/>
      <c r="U43" s="233" t="str">
        <f aca="false">IF(U42="","",VLOOKUP(U42,'シフト記号表（勤務時間帯） (2)'!$D$6:$X$47,21,FALSE()))</f>
        <v/>
      </c>
      <c r="V43" s="234" t="str">
        <f aca="false">IF(V42="","",VLOOKUP(V42,'シフト記号表（勤務時間帯） (2)'!$D$6:$X$47,21,FALSE()))</f>
        <v/>
      </c>
      <c r="W43" s="234" t="str">
        <f aca="false">IF(W42="","",VLOOKUP(W42,'シフト記号表（勤務時間帯） (2)'!$D$6:$X$47,21,FALSE()))</f>
        <v/>
      </c>
      <c r="X43" s="234" t="str">
        <f aca="false">IF(X42="","",VLOOKUP(X42,'シフト記号表（勤務時間帯） (2)'!$D$6:$X$47,21,FALSE()))</f>
        <v/>
      </c>
      <c r="Y43" s="234" t="str">
        <f aca="false">IF(Y42="","",VLOOKUP(Y42,'シフト記号表（勤務時間帯） (2)'!$D$6:$X$47,21,FALSE()))</f>
        <v/>
      </c>
      <c r="Z43" s="234" t="str">
        <f aca="false">IF(Z42="","",VLOOKUP(Z42,'シフト記号表（勤務時間帯） (2)'!$D$6:$X$47,21,FALSE()))</f>
        <v/>
      </c>
      <c r="AA43" s="235" t="str">
        <f aca="false">IF(AA42="","",VLOOKUP(AA42,'シフト記号表（勤務時間帯） (2)'!$D$6:$X$47,21,FALSE()))</f>
        <v/>
      </c>
      <c r="AB43" s="233" t="str">
        <f aca="false">IF(AB42="","",VLOOKUP(AB42,'シフト記号表（勤務時間帯） (2)'!$D$6:$X$47,21,FALSE()))</f>
        <v/>
      </c>
      <c r="AC43" s="234" t="str">
        <f aca="false">IF(AC42="","",VLOOKUP(AC42,'シフト記号表（勤務時間帯） (2)'!$D$6:$X$47,21,FALSE()))</f>
        <v/>
      </c>
      <c r="AD43" s="234" t="str">
        <f aca="false">IF(AD42="","",VLOOKUP(AD42,'シフト記号表（勤務時間帯） (2)'!$D$6:$X$47,21,FALSE()))</f>
        <v/>
      </c>
      <c r="AE43" s="234" t="str">
        <f aca="false">IF(AE42="","",VLOOKUP(AE42,'シフト記号表（勤務時間帯） (2)'!$D$6:$X$47,21,FALSE()))</f>
        <v/>
      </c>
      <c r="AF43" s="234" t="str">
        <f aca="false">IF(AF42="","",VLOOKUP(AF42,'シフト記号表（勤務時間帯） (2)'!$D$6:$X$47,21,FALSE()))</f>
        <v/>
      </c>
      <c r="AG43" s="234" t="str">
        <f aca="false">IF(AG42="","",VLOOKUP(AG42,'シフト記号表（勤務時間帯） (2)'!$D$6:$X$47,21,FALSE()))</f>
        <v/>
      </c>
      <c r="AH43" s="235" t="str">
        <f aca="false">IF(AH42="","",VLOOKUP(AH42,'シフト記号表（勤務時間帯） (2)'!$D$6:$X$47,21,FALSE()))</f>
        <v/>
      </c>
      <c r="AI43" s="233" t="str">
        <f aca="false">IF(AI42="","",VLOOKUP(AI42,'シフト記号表（勤務時間帯） (2)'!$D$6:$X$47,21,FALSE()))</f>
        <v/>
      </c>
      <c r="AJ43" s="234" t="str">
        <f aca="false">IF(AJ42="","",VLOOKUP(AJ42,'シフト記号表（勤務時間帯） (2)'!$D$6:$X$47,21,FALSE()))</f>
        <v/>
      </c>
      <c r="AK43" s="234" t="str">
        <f aca="false">IF(AK42="","",VLOOKUP(AK42,'シフト記号表（勤務時間帯） (2)'!$D$6:$X$47,21,FALSE()))</f>
        <v/>
      </c>
      <c r="AL43" s="234" t="str">
        <f aca="false">IF(AL42="","",VLOOKUP(AL42,'シフト記号表（勤務時間帯） (2)'!$D$6:$X$47,21,FALSE()))</f>
        <v/>
      </c>
      <c r="AM43" s="234" t="str">
        <f aca="false">IF(AM42="","",VLOOKUP(AM42,'シフト記号表（勤務時間帯） (2)'!$D$6:$X$47,21,FALSE()))</f>
        <v/>
      </c>
      <c r="AN43" s="234" t="str">
        <f aca="false">IF(AN42="","",VLOOKUP(AN42,'シフト記号表（勤務時間帯） (2)'!$D$6:$X$47,21,FALSE()))</f>
        <v/>
      </c>
      <c r="AO43" s="235" t="str">
        <f aca="false">IF(AO42="","",VLOOKUP(AO42,'シフト記号表（勤務時間帯） (2)'!$D$6:$X$47,21,FALSE()))</f>
        <v/>
      </c>
      <c r="AP43" s="233" t="str">
        <f aca="false">IF(AP42="","",VLOOKUP(AP42,'シフト記号表（勤務時間帯） (2)'!$D$6:$X$47,21,FALSE()))</f>
        <v/>
      </c>
      <c r="AQ43" s="234" t="str">
        <f aca="false">IF(AQ42="","",VLOOKUP(AQ42,'シフト記号表（勤務時間帯） (2)'!$D$6:$X$47,21,FALSE()))</f>
        <v/>
      </c>
      <c r="AR43" s="234" t="str">
        <f aca="false">IF(AR42="","",VLOOKUP(AR42,'シフト記号表（勤務時間帯） (2)'!$D$6:$X$47,21,FALSE()))</f>
        <v/>
      </c>
      <c r="AS43" s="234" t="str">
        <f aca="false">IF(AS42="","",VLOOKUP(AS42,'シフト記号表（勤務時間帯） (2)'!$D$6:$X$47,21,FALSE()))</f>
        <v/>
      </c>
      <c r="AT43" s="234" t="str">
        <f aca="false">IF(AT42="","",VLOOKUP(AT42,'シフト記号表（勤務時間帯） (2)'!$D$6:$X$47,21,FALSE()))</f>
        <v/>
      </c>
      <c r="AU43" s="234" t="str">
        <f aca="false">IF(AU42="","",VLOOKUP(AU42,'シフト記号表（勤務時間帯） (2)'!$D$6:$X$47,21,FALSE()))</f>
        <v/>
      </c>
      <c r="AV43" s="235" t="str">
        <f aca="false">IF(AV42="","",VLOOKUP(AV42,'シフト記号表（勤務時間帯） (2)'!$D$6:$X$47,21,FALSE()))</f>
        <v/>
      </c>
      <c r="AW43" s="233" t="str">
        <f aca="false">IF(AW42="","",VLOOKUP(AW42,'シフト記号表（勤務時間帯） (2)'!$D$6:$X$47,21,FALSE()))</f>
        <v/>
      </c>
      <c r="AX43" s="234" t="str">
        <f aca="false">IF(AX42="","",VLOOKUP(AX42,'シフト記号表（勤務時間帯） (2)'!$D$6:$X$47,21,FALSE()))</f>
        <v/>
      </c>
      <c r="AY43" s="234" t="str">
        <f aca="false">IF(AY42="","",VLOOKUP(AY42,'シフト記号表（勤務時間帯） (2)'!$D$6:$X$47,21,FALSE()))</f>
        <v/>
      </c>
      <c r="AZ43" s="99" t="n">
        <f aca="false">IF($BC$3="４週",SUM(U43:AV43),IF($BC$3="暦月",SUM(U43:AY43),""))</f>
        <v>0</v>
      </c>
      <c r="BA43" s="99"/>
      <c r="BB43" s="100" t="n">
        <f aca="false">IF($BC$3="４週",AZ43/4,IF($BC$3="暦月",(AZ43/($BC$8/7)),""))</f>
        <v>0</v>
      </c>
      <c r="BC43" s="100"/>
      <c r="BD43" s="249"/>
      <c r="BE43" s="249"/>
      <c r="BF43" s="249"/>
      <c r="BG43" s="249"/>
      <c r="BH43" s="249"/>
    </row>
    <row r="44" customFormat="false" ht="20.25" hidden="false" customHeight="true" outlineLevel="0" collapsed="false">
      <c r="B44" s="358"/>
      <c r="C44" s="250"/>
      <c r="D44" s="250"/>
      <c r="E44" s="250"/>
      <c r="F44" s="359"/>
      <c r="G44" s="360" t="n">
        <f aca="false">C42</f>
        <v>0</v>
      </c>
      <c r="H44" s="380"/>
      <c r="I44" s="244"/>
      <c r="J44" s="244"/>
      <c r="K44" s="244"/>
      <c r="L44" s="244"/>
      <c r="M44" s="370"/>
      <c r="N44" s="370"/>
      <c r="O44" s="370"/>
      <c r="P44" s="361" t="s">
        <v>203</v>
      </c>
      <c r="Q44" s="384"/>
      <c r="R44" s="384"/>
      <c r="S44" s="363"/>
      <c r="T44" s="364"/>
      <c r="U44" s="96" t="str">
        <f aca="false">IF(U42="","",VLOOKUP(U42,'シフト記号表（勤務時間帯） (2)'!$D$6:$Z$47,23,FALSE()))</f>
        <v/>
      </c>
      <c r="V44" s="97" t="str">
        <f aca="false">IF(V42="","",VLOOKUP(V42,'シフト記号表（勤務時間帯） (2)'!$D$6:$Z$47,23,FALSE()))</f>
        <v/>
      </c>
      <c r="W44" s="97" t="str">
        <f aca="false">IF(W42="","",VLOOKUP(W42,'シフト記号表（勤務時間帯） (2)'!$D$6:$Z$47,23,FALSE()))</f>
        <v/>
      </c>
      <c r="X44" s="97" t="str">
        <f aca="false">IF(X42="","",VLOOKUP(X42,'シフト記号表（勤務時間帯） (2)'!$D$6:$Z$47,23,FALSE()))</f>
        <v/>
      </c>
      <c r="Y44" s="97" t="str">
        <f aca="false">IF(Y42="","",VLOOKUP(Y42,'シフト記号表（勤務時間帯） (2)'!$D$6:$Z$47,23,FALSE()))</f>
        <v/>
      </c>
      <c r="Z44" s="97" t="str">
        <f aca="false">IF(Z42="","",VLOOKUP(Z42,'シフト記号表（勤務時間帯） (2)'!$D$6:$Z$47,23,FALSE()))</f>
        <v/>
      </c>
      <c r="AA44" s="98" t="str">
        <f aca="false">IF(AA42="","",VLOOKUP(AA42,'シフト記号表（勤務時間帯） (2)'!$D$6:$Z$47,23,FALSE()))</f>
        <v/>
      </c>
      <c r="AB44" s="96" t="str">
        <f aca="false">IF(AB42="","",VLOOKUP(AB42,'シフト記号表（勤務時間帯） (2)'!$D$6:$Z$47,23,FALSE()))</f>
        <v/>
      </c>
      <c r="AC44" s="97" t="str">
        <f aca="false">IF(AC42="","",VLOOKUP(AC42,'シフト記号表（勤務時間帯） (2)'!$D$6:$Z$47,23,FALSE()))</f>
        <v/>
      </c>
      <c r="AD44" s="97" t="str">
        <f aca="false">IF(AD42="","",VLOOKUP(AD42,'シフト記号表（勤務時間帯） (2)'!$D$6:$Z$47,23,FALSE()))</f>
        <v/>
      </c>
      <c r="AE44" s="97" t="str">
        <f aca="false">IF(AE42="","",VLOOKUP(AE42,'シフト記号表（勤務時間帯） (2)'!$D$6:$Z$47,23,FALSE()))</f>
        <v/>
      </c>
      <c r="AF44" s="97" t="str">
        <f aca="false">IF(AF42="","",VLOOKUP(AF42,'シフト記号表（勤務時間帯） (2)'!$D$6:$Z$47,23,FALSE()))</f>
        <v/>
      </c>
      <c r="AG44" s="97" t="str">
        <f aca="false">IF(AG42="","",VLOOKUP(AG42,'シフト記号表（勤務時間帯） (2)'!$D$6:$Z$47,23,FALSE()))</f>
        <v/>
      </c>
      <c r="AH44" s="98" t="str">
        <f aca="false">IF(AH42="","",VLOOKUP(AH42,'シフト記号表（勤務時間帯） (2)'!$D$6:$Z$47,23,FALSE()))</f>
        <v/>
      </c>
      <c r="AI44" s="96" t="str">
        <f aca="false">IF(AI42="","",VLOOKUP(AI42,'シフト記号表（勤務時間帯） (2)'!$D$6:$Z$47,23,FALSE()))</f>
        <v/>
      </c>
      <c r="AJ44" s="97" t="str">
        <f aca="false">IF(AJ42="","",VLOOKUP(AJ42,'シフト記号表（勤務時間帯） (2)'!$D$6:$Z$47,23,FALSE()))</f>
        <v/>
      </c>
      <c r="AK44" s="97" t="str">
        <f aca="false">IF(AK42="","",VLOOKUP(AK42,'シフト記号表（勤務時間帯） (2)'!$D$6:$Z$47,23,FALSE()))</f>
        <v/>
      </c>
      <c r="AL44" s="97" t="str">
        <f aca="false">IF(AL42="","",VLOOKUP(AL42,'シフト記号表（勤務時間帯） (2)'!$D$6:$Z$47,23,FALSE()))</f>
        <v/>
      </c>
      <c r="AM44" s="97" t="str">
        <f aca="false">IF(AM42="","",VLOOKUP(AM42,'シフト記号表（勤務時間帯） (2)'!$D$6:$Z$47,23,FALSE()))</f>
        <v/>
      </c>
      <c r="AN44" s="97" t="str">
        <f aca="false">IF(AN42="","",VLOOKUP(AN42,'シフト記号表（勤務時間帯） (2)'!$D$6:$Z$47,23,FALSE()))</f>
        <v/>
      </c>
      <c r="AO44" s="98" t="str">
        <f aca="false">IF(AO42="","",VLOOKUP(AO42,'シフト記号表（勤務時間帯） (2)'!$D$6:$Z$47,23,FALSE()))</f>
        <v/>
      </c>
      <c r="AP44" s="96" t="str">
        <f aca="false">IF(AP42="","",VLOOKUP(AP42,'シフト記号表（勤務時間帯） (2)'!$D$6:$Z$47,23,FALSE()))</f>
        <v/>
      </c>
      <c r="AQ44" s="97" t="str">
        <f aca="false">IF(AQ42="","",VLOOKUP(AQ42,'シフト記号表（勤務時間帯） (2)'!$D$6:$Z$47,23,FALSE()))</f>
        <v/>
      </c>
      <c r="AR44" s="97" t="str">
        <f aca="false">IF(AR42="","",VLOOKUP(AR42,'シフト記号表（勤務時間帯） (2)'!$D$6:$Z$47,23,FALSE()))</f>
        <v/>
      </c>
      <c r="AS44" s="97" t="str">
        <f aca="false">IF(AS42="","",VLOOKUP(AS42,'シフト記号表（勤務時間帯） (2)'!$D$6:$Z$47,23,FALSE()))</f>
        <v/>
      </c>
      <c r="AT44" s="97" t="str">
        <f aca="false">IF(AT42="","",VLOOKUP(AT42,'シフト記号表（勤務時間帯） (2)'!$D$6:$Z$47,23,FALSE()))</f>
        <v/>
      </c>
      <c r="AU44" s="97" t="str">
        <f aca="false">IF(AU42="","",VLOOKUP(AU42,'シフト記号表（勤務時間帯） (2)'!$D$6:$Z$47,23,FALSE()))</f>
        <v/>
      </c>
      <c r="AV44" s="98" t="str">
        <f aca="false">IF(AV42="","",VLOOKUP(AV42,'シフト記号表（勤務時間帯） (2)'!$D$6:$Z$47,23,FALSE()))</f>
        <v/>
      </c>
      <c r="AW44" s="96" t="str">
        <f aca="false">IF(AW42="","",VLOOKUP(AW42,'シフト記号表（勤務時間帯） (2)'!$D$6:$Z$47,23,FALSE()))</f>
        <v/>
      </c>
      <c r="AX44" s="97" t="str">
        <f aca="false">IF(AX42="","",VLOOKUP(AX42,'シフト記号表（勤務時間帯） (2)'!$D$6:$Z$47,23,FALSE()))</f>
        <v/>
      </c>
      <c r="AY44" s="97" t="str">
        <f aca="false">IF(AY42="","",VLOOKUP(AY42,'シフト記号表（勤務時間帯） (2)'!$D$6:$Z$47,23,FALSE()))</f>
        <v/>
      </c>
      <c r="AZ44" s="365" t="n">
        <f aca="false">IF($BC$3="４週",SUM(U44:AV44),IF($BC$3="暦月",SUM(U44:AY44),""))</f>
        <v>0</v>
      </c>
      <c r="BA44" s="365"/>
      <c r="BB44" s="366" t="n">
        <f aca="false">IF($BC$3="４週",AZ44/4,IF($BC$3="暦月",(AZ44/($BC$8/7)),""))</f>
        <v>0</v>
      </c>
      <c r="BC44" s="366"/>
      <c r="BD44" s="249"/>
      <c r="BE44" s="249"/>
      <c r="BF44" s="249"/>
      <c r="BG44" s="249"/>
      <c r="BH44" s="249"/>
    </row>
    <row r="45" customFormat="false" ht="20.25" hidden="false" customHeight="true" outlineLevel="0" collapsed="false">
      <c r="B45" s="367"/>
      <c r="C45" s="250"/>
      <c r="D45" s="250"/>
      <c r="E45" s="250"/>
      <c r="F45" s="353"/>
      <c r="G45" s="231"/>
      <c r="H45" s="380"/>
      <c r="I45" s="244"/>
      <c r="J45" s="244"/>
      <c r="K45" s="244"/>
      <c r="L45" s="244"/>
      <c r="M45" s="370"/>
      <c r="N45" s="370"/>
      <c r="O45" s="370"/>
      <c r="P45" s="371" t="s">
        <v>34</v>
      </c>
      <c r="Q45" s="372"/>
      <c r="R45" s="372"/>
      <c r="S45" s="373"/>
      <c r="T45" s="374"/>
      <c r="U45" s="375"/>
      <c r="V45" s="376"/>
      <c r="W45" s="376"/>
      <c r="X45" s="376"/>
      <c r="Y45" s="376"/>
      <c r="Z45" s="376"/>
      <c r="AA45" s="377"/>
      <c r="AB45" s="375"/>
      <c r="AC45" s="376"/>
      <c r="AD45" s="376"/>
      <c r="AE45" s="376"/>
      <c r="AF45" s="376"/>
      <c r="AG45" s="376"/>
      <c r="AH45" s="377"/>
      <c r="AI45" s="375"/>
      <c r="AJ45" s="376"/>
      <c r="AK45" s="376"/>
      <c r="AL45" s="376"/>
      <c r="AM45" s="376"/>
      <c r="AN45" s="376"/>
      <c r="AO45" s="377"/>
      <c r="AP45" s="375"/>
      <c r="AQ45" s="376"/>
      <c r="AR45" s="376"/>
      <c r="AS45" s="376"/>
      <c r="AT45" s="376"/>
      <c r="AU45" s="376"/>
      <c r="AV45" s="377"/>
      <c r="AW45" s="375"/>
      <c r="AX45" s="376"/>
      <c r="AY45" s="376"/>
      <c r="AZ45" s="378"/>
      <c r="BA45" s="378"/>
      <c r="BB45" s="379"/>
      <c r="BC45" s="379"/>
      <c r="BD45" s="249"/>
      <c r="BE45" s="249"/>
      <c r="BF45" s="249"/>
      <c r="BG45" s="249"/>
      <c r="BH45" s="249"/>
    </row>
    <row r="46" customFormat="false" ht="20.25" hidden="false" customHeight="true" outlineLevel="0" collapsed="false">
      <c r="B46" s="352" t="n">
        <f aca="false">B43+1</f>
        <v>9</v>
      </c>
      <c r="C46" s="250"/>
      <c r="D46" s="250"/>
      <c r="E46" s="250"/>
      <c r="F46" s="353" t="n">
        <f aca="false">C45</f>
        <v>0</v>
      </c>
      <c r="G46" s="231"/>
      <c r="H46" s="380"/>
      <c r="I46" s="244"/>
      <c r="J46" s="244"/>
      <c r="K46" s="244"/>
      <c r="L46" s="244"/>
      <c r="M46" s="370"/>
      <c r="N46" s="370"/>
      <c r="O46" s="370"/>
      <c r="P46" s="354" t="s">
        <v>202</v>
      </c>
      <c r="Q46" s="355"/>
      <c r="R46" s="355"/>
      <c r="S46" s="356"/>
      <c r="T46" s="357"/>
      <c r="U46" s="233" t="str">
        <f aca="false">IF(U45="","",VLOOKUP(U45,'シフト記号表（勤務時間帯） (2)'!$D$6:$X$47,21,FALSE()))</f>
        <v/>
      </c>
      <c r="V46" s="234" t="str">
        <f aca="false">IF(V45="","",VLOOKUP(V45,'シフト記号表（勤務時間帯） (2)'!$D$6:$X$47,21,FALSE()))</f>
        <v/>
      </c>
      <c r="W46" s="234" t="str">
        <f aca="false">IF(W45="","",VLOOKUP(W45,'シフト記号表（勤務時間帯） (2)'!$D$6:$X$47,21,FALSE()))</f>
        <v/>
      </c>
      <c r="X46" s="234" t="str">
        <f aca="false">IF(X45="","",VLOOKUP(X45,'シフト記号表（勤務時間帯） (2)'!$D$6:$X$47,21,FALSE()))</f>
        <v/>
      </c>
      <c r="Y46" s="234" t="str">
        <f aca="false">IF(Y45="","",VLOOKUP(Y45,'シフト記号表（勤務時間帯） (2)'!$D$6:$X$47,21,FALSE()))</f>
        <v/>
      </c>
      <c r="Z46" s="234" t="str">
        <f aca="false">IF(Z45="","",VLOOKUP(Z45,'シフト記号表（勤務時間帯） (2)'!$D$6:$X$47,21,FALSE()))</f>
        <v/>
      </c>
      <c r="AA46" s="235" t="str">
        <f aca="false">IF(AA45="","",VLOOKUP(AA45,'シフト記号表（勤務時間帯） (2)'!$D$6:$X$47,21,FALSE()))</f>
        <v/>
      </c>
      <c r="AB46" s="233" t="str">
        <f aca="false">IF(AB45="","",VLOOKUP(AB45,'シフト記号表（勤務時間帯） (2)'!$D$6:$X$47,21,FALSE()))</f>
        <v/>
      </c>
      <c r="AC46" s="234" t="str">
        <f aca="false">IF(AC45="","",VLOOKUP(AC45,'シフト記号表（勤務時間帯） (2)'!$D$6:$X$47,21,FALSE()))</f>
        <v/>
      </c>
      <c r="AD46" s="234" t="str">
        <f aca="false">IF(AD45="","",VLOOKUP(AD45,'シフト記号表（勤務時間帯） (2)'!$D$6:$X$47,21,FALSE()))</f>
        <v/>
      </c>
      <c r="AE46" s="234" t="str">
        <f aca="false">IF(AE45="","",VLOOKUP(AE45,'シフト記号表（勤務時間帯） (2)'!$D$6:$X$47,21,FALSE()))</f>
        <v/>
      </c>
      <c r="AF46" s="234" t="str">
        <f aca="false">IF(AF45="","",VLOOKUP(AF45,'シフト記号表（勤務時間帯） (2)'!$D$6:$X$47,21,FALSE()))</f>
        <v/>
      </c>
      <c r="AG46" s="234" t="str">
        <f aca="false">IF(AG45="","",VLOOKUP(AG45,'シフト記号表（勤務時間帯） (2)'!$D$6:$X$47,21,FALSE()))</f>
        <v/>
      </c>
      <c r="AH46" s="235" t="str">
        <f aca="false">IF(AH45="","",VLOOKUP(AH45,'シフト記号表（勤務時間帯） (2)'!$D$6:$X$47,21,FALSE()))</f>
        <v/>
      </c>
      <c r="AI46" s="233" t="str">
        <f aca="false">IF(AI45="","",VLOOKUP(AI45,'シフト記号表（勤務時間帯） (2)'!$D$6:$X$47,21,FALSE()))</f>
        <v/>
      </c>
      <c r="AJ46" s="234" t="str">
        <f aca="false">IF(AJ45="","",VLOOKUP(AJ45,'シフト記号表（勤務時間帯） (2)'!$D$6:$X$47,21,FALSE()))</f>
        <v/>
      </c>
      <c r="AK46" s="234" t="str">
        <f aca="false">IF(AK45="","",VLOOKUP(AK45,'シフト記号表（勤務時間帯） (2)'!$D$6:$X$47,21,FALSE()))</f>
        <v/>
      </c>
      <c r="AL46" s="234" t="str">
        <f aca="false">IF(AL45="","",VLOOKUP(AL45,'シフト記号表（勤務時間帯） (2)'!$D$6:$X$47,21,FALSE()))</f>
        <v/>
      </c>
      <c r="AM46" s="234" t="str">
        <f aca="false">IF(AM45="","",VLOOKUP(AM45,'シフト記号表（勤務時間帯） (2)'!$D$6:$X$47,21,FALSE()))</f>
        <v/>
      </c>
      <c r="AN46" s="234" t="str">
        <f aca="false">IF(AN45="","",VLOOKUP(AN45,'シフト記号表（勤務時間帯） (2)'!$D$6:$X$47,21,FALSE()))</f>
        <v/>
      </c>
      <c r="AO46" s="235" t="str">
        <f aca="false">IF(AO45="","",VLOOKUP(AO45,'シフト記号表（勤務時間帯） (2)'!$D$6:$X$47,21,FALSE()))</f>
        <v/>
      </c>
      <c r="AP46" s="233" t="str">
        <f aca="false">IF(AP45="","",VLOOKUP(AP45,'シフト記号表（勤務時間帯） (2)'!$D$6:$X$47,21,FALSE()))</f>
        <v/>
      </c>
      <c r="AQ46" s="234" t="str">
        <f aca="false">IF(AQ45="","",VLOOKUP(AQ45,'シフト記号表（勤務時間帯） (2)'!$D$6:$X$47,21,FALSE()))</f>
        <v/>
      </c>
      <c r="AR46" s="234" t="str">
        <f aca="false">IF(AR45="","",VLOOKUP(AR45,'シフト記号表（勤務時間帯） (2)'!$D$6:$X$47,21,FALSE()))</f>
        <v/>
      </c>
      <c r="AS46" s="234" t="str">
        <f aca="false">IF(AS45="","",VLOOKUP(AS45,'シフト記号表（勤務時間帯） (2)'!$D$6:$X$47,21,FALSE()))</f>
        <v/>
      </c>
      <c r="AT46" s="234" t="str">
        <f aca="false">IF(AT45="","",VLOOKUP(AT45,'シフト記号表（勤務時間帯） (2)'!$D$6:$X$47,21,FALSE()))</f>
        <v/>
      </c>
      <c r="AU46" s="234" t="str">
        <f aca="false">IF(AU45="","",VLOOKUP(AU45,'シフト記号表（勤務時間帯） (2)'!$D$6:$X$47,21,FALSE()))</f>
        <v/>
      </c>
      <c r="AV46" s="235" t="str">
        <f aca="false">IF(AV45="","",VLOOKUP(AV45,'シフト記号表（勤務時間帯） (2)'!$D$6:$X$47,21,FALSE()))</f>
        <v/>
      </c>
      <c r="AW46" s="233" t="str">
        <f aca="false">IF(AW45="","",VLOOKUP(AW45,'シフト記号表（勤務時間帯） (2)'!$D$6:$X$47,21,FALSE()))</f>
        <v/>
      </c>
      <c r="AX46" s="234" t="str">
        <f aca="false">IF(AX45="","",VLOOKUP(AX45,'シフト記号表（勤務時間帯） (2)'!$D$6:$X$47,21,FALSE()))</f>
        <v/>
      </c>
      <c r="AY46" s="234" t="str">
        <f aca="false">IF(AY45="","",VLOOKUP(AY45,'シフト記号表（勤務時間帯） (2)'!$D$6:$X$47,21,FALSE()))</f>
        <v/>
      </c>
      <c r="AZ46" s="99" t="n">
        <f aca="false">IF($BC$3="４週",SUM(U46:AV46),IF($BC$3="暦月",SUM(U46:AY46),""))</f>
        <v>0</v>
      </c>
      <c r="BA46" s="99"/>
      <c r="BB46" s="100" t="n">
        <f aca="false">IF($BC$3="４週",AZ46/4,IF($BC$3="暦月",(AZ46/($BC$8/7)),""))</f>
        <v>0</v>
      </c>
      <c r="BC46" s="100"/>
      <c r="BD46" s="249"/>
      <c r="BE46" s="249"/>
      <c r="BF46" s="249"/>
      <c r="BG46" s="249"/>
      <c r="BH46" s="249"/>
    </row>
    <row r="47" customFormat="false" ht="20.25" hidden="false" customHeight="true" outlineLevel="0" collapsed="false">
      <c r="B47" s="358"/>
      <c r="C47" s="250"/>
      <c r="D47" s="250"/>
      <c r="E47" s="250"/>
      <c r="F47" s="359"/>
      <c r="G47" s="360" t="n">
        <f aca="false">C45</f>
        <v>0</v>
      </c>
      <c r="H47" s="380"/>
      <c r="I47" s="244"/>
      <c r="J47" s="244"/>
      <c r="K47" s="244"/>
      <c r="L47" s="244"/>
      <c r="M47" s="370"/>
      <c r="N47" s="370"/>
      <c r="O47" s="370"/>
      <c r="P47" s="361" t="s">
        <v>203</v>
      </c>
      <c r="Q47" s="362"/>
      <c r="R47" s="362"/>
      <c r="S47" s="385"/>
      <c r="T47" s="386"/>
      <c r="U47" s="96" t="str">
        <f aca="false">IF(U45="","",VLOOKUP(U45,'シフト記号表（勤務時間帯） (2)'!$D$6:$Z$47,23,FALSE()))</f>
        <v/>
      </c>
      <c r="V47" s="97" t="str">
        <f aca="false">IF(V45="","",VLOOKUP(V45,'シフト記号表（勤務時間帯） (2)'!$D$6:$Z$47,23,FALSE()))</f>
        <v/>
      </c>
      <c r="W47" s="97" t="str">
        <f aca="false">IF(W45="","",VLOOKUP(W45,'シフト記号表（勤務時間帯） (2)'!$D$6:$Z$47,23,FALSE()))</f>
        <v/>
      </c>
      <c r="X47" s="97" t="str">
        <f aca="false">IF(X45="","",VLOOKUP(X45,'シフト記号表（勤務時間帯） (2)'!$D$6:$Z$47,23,FALSE()))</f>
        <v/>
      </c>
      <c r="Y47" s="97" t="str">
        <f aca="false">IF(Y45="","",VLOOKUP(Y45,'シフト記号表（勤務時間帯） (2)'!$D$6:$Z$47,23,FALSE()))</f>
        <v/>
      </c>
      <c r="Z47" s="97" t="str">
        <f aca="false">IF(Z45="","",VLOOKUP(Z45,'シフト記号表（勤務時間帯） (2)'!$D$6:$Z$47,23,FALSE()))</f>
        <v/>
      </c>
      <c r="AA47" s="98" t="str">
        <f aca="false">IF(AA45="","",VLOOKUP(AA45,'シフト記号表（勤務時間帯） (2)'!$D$6:$Z$47,23,FALSE()))</f>
        <v/>
      </c>
      <c r="AB47" s="96" t="str">
        <f aca="false">IF(AB45="","",VLOOKUP(AB45,'シフト記号表（勤務時間帯） (2)'!$D$6:$Z$47,23,FALSE()))</f>
        <v/>
      </c>
      <c r="AC47" s="97" t="str">
        <f aca="false">IF(AC45="","",VLOOKUP(AC45,'シフト記号表（勤務時間帯） (2)'!$D$6:$Z$47,23,FALSE()))</f>
        <v/>
      </c>
      <c r="AD47" s="97" t="str">
        <f aca="false">IF(AD45="","",VLOOKUP(AD45,'シフト記号表（勤務時間帯） (2)'!$D$6:$Z$47,23,FALSE()))</f>
        <v/>
      </c>
      <c r="AE47" s="97" t="str">
        <f aca="false">IF(AE45="","",VLOOKUP(AE45,'シフト記号表（勤務時間帯） (2)'!$D$6:$Z$47,23,FALSE()))</f>
        <v/>
      </c>
      <c r="AF47" s="97" t="str">
        <f aca="false">IF(AF45="","",VLOOKUP(AF45,'シフト記号表（勤務時間帯） (2)'!$D$6:$Z$47,23,FALSE()))</f>
        <v/>
      </c>
      <c r="AG47" s="97" t="str">
        <f aca="false">IF(AG45="","",VLOOKUP(AG45,'シフト記号表（勤務時間帯） (2)'!$D$6:$Z$47,23,FALSE()))</f>
        <v/>
      </c>
      <c r="AH47" s="98" t="str">
        <f aca="false">IF(AH45="","",VLOOKUP(AH45,'シフト記号表（勤務時間帯） (2)'!$D$6:$Z$47,23,FALSE()))</f>
        <v/>
      </c>
      <c r="AI47" s="96" t="str">
        <f aca="false">IF(AI45="","",VLOOKUP(AI45,'シフト記号表（勤務時間帯） (2)'!$D$6:$Z$47,23,FALSE()))</f>
        <v/>
      </c>
      <c r="AJ47" s="97" t="str">
        <f aca="false">IF(AJ45="","",VLOOKUP(AJ45,'シフト記号表（勤務時間帯） (2)'!$D$6:$Z$47,23,FALSE()))</f>
        <v/>
      </c>
      <c r="AK47" s="97" t="str">
        <f aca="false">IF(AK45="","",VLOOKUP(AK45,'シフト記号表（勤務時間帯） (2)'!$D$6:$Z$47,23,FALSE()))</f>
        <v/>
      </c>
      <c r="AL47" s="97" t="str">
        <f aca="false">IF(AL45="","",VLOOKUP(AL45,'シフト記号表（勤務時間帯） (2)'!$D$6:$Z$47,23,FALSE()))</f>
        <v/>
      </c>
      <c r="AM47" s="97" t="str">
        <f aca="false">IF(AM45="","",VLOOKUP(AM45,'シフト記号表（勤務時間帯） (2)'!$D$6:$Z$47,23,FALSE()))</f>
        <v/>
      </c>
      <c r="AN47" s="97" t="str">
        <f aca="false">IF(AN45="","",VLOOKUP(AN45,'シフト記号表（勤務時間帯） (2)'!$D$6:$Z$47,23,FALSE()))</f>
        <v/>
      </c>
      <c r="AO47" s="98" t="str">
        <f aca="false">IF(AO45="","",VLOOKUP(AO45,'シフト記号表（勤務時間帯） (2)'!$D$6:$Z$47,23,FALSE()))</f>
        <v/>
      </c>
      <c r="AP47" s="96" t="str">
        <f aca="false">IF(AP45="","",VLOOKUP(AP45,'シフト記号表（勤務時間帯） (2)'!$D$6:$Z$47,23,FALSE()))</f>
        <v/>
      </c>
      <c r="AQ47" s="97" t="str">
        <f aca="false">IF(AQ45="","",VLOOKUP(AQ45,'シフト記号表（勤務時間帯） (2)'!$D$6:$Z$47,23,FALSE()))</f>
        <v/>
      </c>
      <c r="AR47" s="97" t="str">
        <f aca="false">IF(AR45="","",VLOOKUP(AR45,'シフト記号表（勤務時間帯） (2)'!$D$6:$Z$47,23,FALSE()))</f>
        <v/>
      </c>
      <c r="AS47" s="97" t="str">
        <f aca="false">IF(AS45="","",VLOOKUP(AS45,'シフト記号表（勤務時間帯） (2)'!$D$6:$Z$47,23,FALSE()))</f>
        <v/>
      </c>
      <c r="AT47" s="97" t="str">
        <f aca="false">IF(AT45="","",VLOOKUP(AT45,'シフト記号表（勤務時間帯） (2)'!$D$6:$Z$47,23,FALSE()))</f>
        <v/>
      </c>
      <c r="AU47" s="97" t="str">
        <f aca="false">IF(AU45="","",VLOOKUP(AU45,'シフト記号表（勤務時間帯） (2)'!$D$6:$Z$47,23,FALSE()))</f>
        <v/>
      </c>
      <c r="AV47" s="98" t="str">
        <f aca="false">IF(AV45="","",VLOOKUP(AV45,'シフト記号表（勤務時間帯） (2)'!$D$6:$Z$47,23,FALSE()))</f>
        <v/>
      </c>
      <c r="AW47" s="96" t="str">
        <f aca="false">IF(AW45="","",VLOOKUP(AW45,'シフト記号表（勤務時間帯） (2)'!$D$6:$Z$47,23,FALSE()))</f>
        <v/>
      </c>
      <c r="AX47" s="97" t="str">
        <f aca="false">IF(AX45="","",VLOOKUP(AX45,'シフト記号表（勤務時間帯） (2)'!$D$6:$Z$47,23,FALSE()))</f>
        <v/>
      </c>
      <c r="AY47" s="97" t="str">
        <f aca="false">IF(AY45="","",VLOOKUP(AY45,'シフト記号表（勤務時間帯） (2)'!$D$6:$Z$47,23,FALSE()))</f>
        <v/>
      </c>
      <c r="AZ47" s="365" t="n">
        <f aca="false">IF($BC$3="４週",SUM(U47:AV47),IF($BC$3="暦月",SUM(U47:AY47),""))</f>
        <v>0</v>
      </c>
      <c r="BA47" s="365"/>
      <c r="BB47" s="366" t="n">
        <f aca="false">IF($BC$3="４週",AZ47/4,IF($BC$3="暦月",(AZ47/($BC$8/7)),""))</f>
        <v>0</v>
      </c>
      <c r="BC47" s="366"/>
      <c r="BD47" s="249"/>
      <c r="BE47" s="249"/>
      <c r="BF47" s="249"/>
      <c r="BG47" s="249"/>
      <c r="BH47" s="249"/>
    </row>
    <row r="48" customFormat="false" ht="20.25" hidden="false" customHeight="true" outlineLevel="0" collapsed="false">
      <c r="B48" s="367"/>
      <c r="C48" s="250"/>
      <c r="D48" s="250"/>
      <c r="E48" s="250"/>
      <c r="F48" s="353"/>
      <c r="G48" s="231"/>
      <c r="H48" s="380"/>
      <c r="I48" s="244"/>
      <c r="J48" s="244"/>
      <c r="K48" s="244"/>
      <c r="L48" s="244"/>
      <c r="M48" s="370"/>
      <c r="N48" s="370"/>
      <c r="O48" s="370"/>
      <c r="P48" s="371" t="s">
        <v>34</v>
      </c>
      <c r="Q48" s="381"/>
      <c r="R48" s="381"/>
      <c r="S48" s="382"/>
      <c r="T48" s="387"/>
      <c r="U48" s="375"/>
      <c r="V48" s="376"/>
      <c r="W48" s="376"/>
      <c r="X48" s="376"/>
      <c r="Y48" s="376"/>
      <c r="Z48" s="376"/>
      <c r="AA48" s="377"/>
      <c r="AB48" s="375"/>
      <c r="AC48" s="376"/>
      <c r="AD48" s="376"/>
      <c r="AE48" s="376"/>
      <c r="AF48" s="376"/>
      <c r="AG48" s="376"/>
      <c r="AH48" s="377"/>
      <c r="AI48" s="375"/>
      <c r="AJ48" s="376"/>
      <c r="AK48" s="376"/>
      <c r="AL48" s="376"/>
      <c r="AM48" s="376"/>
      <c r="AN48" s="376"/>
      <c r="AO48" s="377"/>
      <c r="AP48" s="375"/>
      <c r="AQ48" s="376"/>
      <c r="AR48" s="376"/>
      <c r="AS48" s="376"/>
      <c r="AT48" s="376"/>
      <c r="AU48" s="376"/>
      <c r="AV48" s="377"/>
      <c r="AW48" s="375"/>
      <c r="AX48" s="376"/>
      <c r="AY48" s="376"/>
      <c r="AZ48" s="378"/>
      <c r="BA48" s="378"/>
      <c r="BB48" s="379"/>
      <c r="BC48" s="379"/>
      <c r="BD48" s="249"/>
      <c r="BE48" s="249"/>
      <c r="BF48" s="249"/>
      <c r="BG48" s="249"/>
      <c r="BH48" s="249"/>
    </row>
    <row r="49" customFormat="false" ht="20.25" hidden="false" customHeight="true" outlineLevel="0" collapsed="false">
      <c r="B49" s="352" t="n">
        <f aca="false">B46+1</f>
        <v>10</v>
      </c>
      <c r="C49" s="250"/>
      <c r="D49" s="250"/>
      <c r="E49" s="250"/>
      <c r="F49" s="353" t="n">
        <f aca="false">C48</f>
        <v>0</v>
      </c>
      <c r="G49" s="231"/>
      <c r="H49" s="380"/>
      <c r="I49" s="244"/>
      <c r="J49" s="244"/>
      <c r="K49" s="244"/>
      <c r="L49" s="244"/>
      <c r="M49" s="370"/>
      <c r="N49" s="370"/>
      <c r="O49" s="370"/>
      <c r="P49" s="354" t="s">
        <v>202</v>
      </c>
      <c r="Q49" s="355"/>
      <c r="R49" s="355"/>
      <c r="S49" s="356"/>
      <c r="T49" s="357"/>
      <c r="U49" s="233" t="str">
        <f aca="false">IF(U48="","",VLOOKUP(U48,'シフト記号表（勤務時間帯） (2)'!$D$6:$X$47,21,FALSE()))</f>
        <v/>
      </c>
      <c r="V49" s="234" t="str">
        <f aca="false">IF(V48="","",VLOOKUP(V48,'シフト記号表（勤務時間帯） (2)'!$D$6:$X$47,21,FALSE()))</f>
        <v/>
      </c>
      <c r="W49" s="234" t="str">
        <f aca="false">IF(W48="","",VLOOKUP(W48,'シフト記号表（勤務時間帯） (2)'!$D$6:$X$47,21,FALSE()))</f>
        <v/>
      </c>
      <c r="X49" s="234" t="str">
        <f aca="false">IF(X48="","",VLOOKUP(X48,'シフト記号表（勤務時間帯） (2)'!$D$6:$X$47,21,FALSE()))</f>
        <v/>
      </c>
      <c r="Y49" s="234" t="str">
        <f aca="false">IF(Y48="","",VLOOKUP(Y48,'シフト記号表（勤務時間帯） (2)'!$D$6:$X$47,21,FALSE()))</f>
        <v/>
      </c>
      <c r="Z49" s="234" t="str">
        <f aca="false">IF(Z48="","",VLOOKUP(Z48,'シフト記号表（勤務時間帯） (2)'!$D$6:$X$47,21,FALSE()))</f>
        <v/>
      </c>
      <c r="AA49" s="235" t="str">
        <f aca="false">IF(AA48="","",VLOOKUP(AA48,'シフト記号表（勤務時間帯） (2)'!$D$6:$X$47,21,FALSE()))</f>
        <v/>
      </c>
      <c r="AB49" s="233" t="str">
        <f aca="false">IF(AB48="","",VLOOKUP(AB48,'シフト記号表（勤務時間帯） (2)'!$D$6:$X$47,21,FALSE()))</f>
        <v/>
      </c>
      <c r="AC49" s="234" t="str">
        <f aca="false">IF(AC48="","",VLOOKUP(AC48,'シフト記号表（勤務時間帯） (2)'!$D$6:$X$47,21,FALSE()))</f>
        <v/>
      </c>
      <c r="AD49" s="234" t="str">
        <f aca="false">IF(AD48="","",VLOOKUP(AD48,'シフト記号表（勤務時間帯） (2)'!$D$6:$X$47,21,FALSE()))</f>
        <v/>
      </c>
      <c r="AE49" s="234" t="str">
        <f aca="false">IF(AE48="","",VLOOKUP(AE48,'シフト記号表（勤務時間帯） (2)'!$D$6:$X$47,21,FALSE()))</f>
        <v/>
      </c>
      <c r="AF49" s="234" t="str">
        <f aca="false">IF(AF48="","",VLOOKUP(AF48,'シフト記号表（勤務時間帯） (2)'!$D$6:$X$47,21,FALSE()))</f>
        <v/>
      </c>
      <c r="AG49" s="234" t="str">
        <f aca="false">IF(AG48="","",VLOOKUP(AG48,'シフト記号表（勤務時間帯） (2)'!$D$6:$X$47,21,FALSE()))</f>
        <v/>
      </c>
      <c r="AH49" s="235" t="str">
        <f aca="false">IF(AH48="","",VLOOKUP(AH48,'シフト記号表（勤務時間帯） (2)'!$D$6:$X$47,21,FALSE()))</f>
        <v/>
      </c>
      <c r="AI49" s="233" t="str">
        <f aca="false">IF(AI48="","",VLOOKUP(AI48,'シフト記号表（勤務時間帯） (2)'!$D$6:$X$47,21,FALSE()))</f>
        <v/>
      </c>
      <c r="AJ49" s="234" t="str">
        <f aca="false">IF(AJ48="","",VLOOKUP(AJ48,'シフト記号表（勤務時間帯） (2)'!$D$6:$X$47,21,FALSE()))</f>
        <v/>
      </c>
      <c r="AK49" s="234" t="str">
        <f aca="false">IF(AK48="","",VLOOKUP(AK48,'シフト記号表（勤務時間帯） (2)'!$D$6:$X$47,21,FALSE()))</f>
        <v/>
      </c>
      <c r="AL49" s="234" t="str">
        <f aca="false">IF(AL48="","",VLOOKUP(AL48,'シフト記号表（勤務時間帯） (2)'!$D$6:$X$47,21,FALSE()))</f>
        <v/>
      </c>
      <c r="AM49" s="234" t="str">
        <f aca="false">IF(AM48="","",VLOOKUP(AM48,'シフト記号表（勤務時間帯） (2)'!$D$6:$X$47,21,FALSE()))</f>
        <v/>
      </c>
      <c r="AN49" s="234" t="str">
        <f aca="false">IF(AN48="","",VLOOKUP(AN48,'シフト記号表（勤務時間帯） (2)'!$D$6:$X$47,21,FALSE()))</f>
        <v/>
      </c>
      <c r="AO49" s="235" t="str">
        <f aca="false">IF(AO48="","",VLOOKUP(AO48,'シフト記号表（勤務時間帯） (2)'!$D$6:$X$47,21,FALSE()))</f>
        <v/>
      </c>
      <c r="AP49" s="233" t="str">
        <f aca="false">IF(AP48="","",VLOOKUP(AP48,'シフト記号表（勤務時間帯） (2)'!$D$6:$X$47,21,FALSE()))</f>
        <v/>
      </c>
      <c r="AQ49" s="234" t="str">
        <f aca="false">IF(AQ48="","",VLOOKUP(AQ48,'シフト記号表（勤務時間帯） (2)'!$D$6:$X$47,21,FALSE()))</f>
        <v/>
      </c>
      <c r="AR49" s="234" t="str">
        <f aca="false">IF(AR48="","",VLOOKUP(AR48,'シフト記号表（勤務時間帯） (2)'!$D$6:$X$47,21,FALSE()))</f>
        <v/>
      </c>
      <c r="AS49" s="234" t="str">
        <f aca="false">IF(AS48="","",VLOOKUP(AS48,'シフト記号表（勤務時間帯） (2)'!$D$6:$X$47,21,FALSE()))</f>
        <v/>
      </c>
      <c r="AT49" s="234" t="str">
        <f aca="false">IF(AT48="","",VLOOKUP(AT48,'シフト記号表（勤務時間帯） (2)'!$D$6:$X$47,21,FALSE()))</f>
        <v/>
      </c>
      <c r="AU49" s="234" t="str">
        <f aca="false">IF(AU48="","",VLOOKUP(AU48,'シフト記号表（勤務時間帯） (2)'!$D$6:$X$47,21,FALSE()))</f>
        <v/>
      </c>
      <c r="AV49" s="235" t="str">
        <f aca="false">IF(AV48="","",VLOOKUP(AV48,'シフト記号表（勤務時間帯） (2)'!$D$6:$X$47,21,FALSE()))</f>
        <v/>
      </c>
      <c r="AW49" s="233" t="str">
        <f aca="false">IF(AW48="","",VLOOKUP(AW48,'シフト記号表（勤務時間帯） (2)'!$D$6:$X$47,21,FALSE()))</f>
        <v/>
      </c>
      <c r="AX49" s="234" t="str">
        <f aca="false">IF(AX48="","",VLOOKUP(AX48,'シフト記号表（勤務時間帯） (2)'!$D$6:$X$47,21,FALSE()))</f>
        <v/>
      </c>
      <c r="AY49" s="234" t="str">
        <f aca="false">IF(AY48="","",VLOOKUP(AY48,'シフト記号表（勤務時間帯） (2)'!$D$6:$X$47,21,FALSE()))</f>
        <v/>
      </c>
      <c r="AZ49" s="99" t="n">
        <f aca="false">IF($BC$3="４週",SUM(U49:AV49),IF($BC$3="暦月",SUM(U49:AY49),""))</f>
        <v>0</v>
      </c>
      <c r="BA49" s="99"/>
      <c r="BB49" s="100" t="n">
        <f aca="false">IF($BC$3="４週",AZ49/4,IF($BC$3="暦月",(AZ49/($BC$8/7)),""))</f>
        <v>0</v>
      </c>
      <c r="BC49" s="100"/>
      <c r="BD49" s="249"/>
      <c r="BE49" s="249"/>
      <c r="BF49" s="249"/>
      <c r="BG49" s="249"/>
      <c r="BH49" s="249"/>
    </row>
    <row r="50" customFormat="false" ht="20.25" hidden="false" customHeight="true" outlineLevel="0" collapsed="false">
      <c r="B50" s="358"/>
      <c r="C50" s="250"/>
      <c r="D50" s="250"/>
      <c r="E50" s="250"/>
      <c r="F50" s="359"/>
      <c r="G50" s="360" t="n">
        <f aca="false">C48</f>
        <v>0</v>
      </c>
      <c r="H50" s="380"/>
      <c r="I50" s="244"/>
      <c r="J50" s="244"/>
      <c r="K50" s="244"/>
      <c r="L50" s="244"/>
      <c r="M50" s="370"/>
      <c r="N50" s="370"/>
      <c r="O50" s="370"/>
      <c r="P50" s="388" t="s">
        <v>203</v>
      </c>
      <c r="Q50" s="389"/>
      <c r="R50" s="389"/>
      <c r="S50" s="390"/>
      <c r="T50" s="391"/>
      <c r="U50" s="96" t="str">
        <f aca="false">IF(U48="","",VLOOKUP(U48,'シフト記号表（勤務時間帯） (2)'!$D$6:$Z$47,23,FALSE()))</f>
        <v/>
      </c>
      <c r="V50" s="97" t="str">
        <f aca="false">IF(V48="","",VLOOKUP(V48,'シフト記号表（勤務時間帯） (2)'!$D$6:$Z$47,23,FALSE()))</f>
        <v/>
      </c>
      <c r="W50" s="97" t="str">
        <f aca="false">IF(W48="","",VLOOKUP(W48,'シフト記号表（勤務時間帯） (2)'!$D$6:$Z$47,23,FALSE()))</f>
        <v/>
      </c>
      <c r="X50" s="97" t="str">
        <f aca="false">IF(X48="","",VLOOKUP(X48,'シフト記号表（勤務時間帯） (2)'!$D$6:$Z$47,23,FALSE()))</f>
        <v/>
      </c>
      <c r="Y50" s="97" t="str">
        <f aca="false">IF(Y48="","",VLOOKUP(Y48,'シフト記号表（勤務時間帯） (2)'!$D$6:$Z$47,23,FALSE()))</f>
        <v/>
      </c>
      <c r="Z50" s="97" t="str">
        <f aca="false">IF(Z48="","",VLOOKUP(Z48,'シフト記号表（勤務時間帯） (2)'!$D$6:$Z$47,23,FALSE()))</f>
        <v/>
      </c>
      <c r="AA50" s="98" t="str">
        <f aca="false">IF(AA48="","",VLOOKUP(AA48,'シフト記号表（勤務時間帯） (2)'!$D$6:$Z$47,23,FALSE()))</f>
        <v/>
      </c>
      <c r="AB50" s="96" t="str">
        <f aca="false">IF(AB48="","",VLOOKUP(AB48,'シフト記号表（勤務時間帯） (2)'!$D$6:$Z$47,23,FALSE()))</f>
        <v/>
      </c>
      <c r="AC50" s="97" t="str">
        <f aca="false">IF(AC48="","",VLOOKUP(AC48,'シフト記号表（勤務時間帯） (2)'!$D$6:$Z$47,23,FALSE()))</f>
        <v/>
      </c>
      <c r="AD50" s="97" t="str">
        <f aca="false">IF(AD48="","",VLOOKUP(AD48,'シフト記号表（勤務時間帯） (2)'!$D$6:$Z$47,23,FALSE()))</f>
        <v/>
      </c>
      <c r="AE50" s="97" t="str">
        <f aca="false">IF(AE48="","",VLOOKUP(AE48,'シフト記号表（勤務時間帯） (2)'!$D$6:$Z$47,23,FALSE()))</f>
        <v/>
      </c>
      <c r="AF50" s="97" t="str">
        <f aca="false">IF(AF48="","",VLOOKUP(AF48,'シフト記号表（勤務時間帯） (2)'!$D$6:$Z$47,23,FALSE()))</f>
        <v/>
      </c>
      <c r="AG50" s="97" t="str">
        <f aca="false">IF(AG48="","",VLOOKUP(AG48,'シフト記号表（勤務時間帯） (2)'!$D$6:$Z$47,23,FALSE()))</f>
        <v/>
      </c>
      <c r="AH50" s="98" t="str">
        <f aca="false">IF(AH48="","",VLOOKUP(AH48,'シフト記号表（勤務時間帯） (2)'!$D$6:$Z$47,23,FALSE()))</f>
        <v/>
      </c>
      <c r="AI50" s="96" t="str">
        <f aca="false">IF(AI48="","",VLOOKUP(AI48,'シフト記号表（勤務時間帯） (2)'!$D$6:$Z$47,23,FALSE()))</f>
        <v/>
      </c>
      <c r="AJ50" s="97" t="str">
        <f aca="false">IF(AJ48="","",VLOOKUP(AJ48,'シフト記号表（勤務時間帯） (2)'!$D$6:$Z$47,23,FALSE()))</f>
        <v/>
      </c>
      <c r="AK50" s="97" t="str">
        <f aca="false">IF(AK48="","",VLOOKUP(AK48,'シフト記号表（勤務時間帯） (2)'!$D$6:$Z$47,23,FALSE()))</f>
        <v/>
      </c>
      <c r="AL50" s="97" t="str">
        <f aca="false">IF(AL48="","",VLOOKUP(AL48,'シフト記号表（勤務時間帯） (2)'!$D$6:$Z$47,23,FALSE()))</f>
        <v/>
      </c>
      <c r="AM50" s="97" t="str">
        <f aca="false">IF(AM48="","",VLOOKUP(AM48,'シフト記号表（勤務時間帯） (2)'!$D$6:$Z$47,23,FALSE()))</f>
        <v/>
      </c>
      <c r="AN50" s="97" t="str">
        <f aca="false">IF(AN48="","",VLOOKUP(AN48,'シフト記号表（勤務時間帯） (2)'!$D$6:$Z$47,23,FALSE()))</f>
        <v/>
      </c>
      <c r="AO50" s="98" t="str">
        <f aca="false">IF(AO48="","",VLOOKUP(AO48,'シフト記号表（勤務時間帯） (2)'!$D$6:$Z$47,23,FALSE()))</f>
        <v/>
      </c>
      <c r="AP50" s="96" t="str">
        <f aca="false">IF(AP48="","",VLOOKUP(AP48,'シフト記号表（勤務時間帯） (2)'!$D$6:$Z$47,23,FALSE()))</f>
        <v/>
      </c>
      <c r="AQ50" s="97" t="str">
        <f aca="false">IF(AQ48="","",VLOOKUP(AQ48,'シフト記号表（勤務時間帯） (2)'!$D$6:$Z$47,23,FALSE()))</f>
        <v/>
      </c>
      <c r="AR50" s="97" t="str">
        <f aca="false">IF(AR48="","",VLOOKUP(AR48,'シフト記号表（勤務時間帯） (2)'!$D$6:$Z$47,23,FALSE()))</f>
        <v/>
      </c>
      <c r="AS50" s="97" t="str">
        <f aca="false">IF(AS48="","",VLOOKUP(AS48,'シフト記号表（勤務時間帯） (2)'!$D$6:$Z$47,23,FALSE()))</f>
        <v/>
      </c>
      <c r="AT50" s="97" t="str">
        <f aca="false">IF(AT48="","",VLOOKUP(AT48,'シフト記号表（勤務時間帯） (2)'!$D$6:$Z$47,23,FALSE()))</f>
        <v/>
      </c>
      <c r="AU50" s="97" t="str">
        <f aca="false">IF(AU48="","",VLOOKUP(AU48,'シフト記号表（勤務時間帯） (2)'!$D$6:$Z$47,23,FALSE()))</f>
        <v/>
      </c>
      <c r="AV50" s="98" t="str">
        <f aca="false">IF(AV48="","",VLOOKUP(AV48,'シフト記号表（勤務時間帯） (2)'!$D$6:$Z$47,23,FALSE()))</f>
        <v/>
      </c>
      <c r="AW50" s="96" t="str">
        <f aca="false">IF(AW48="","",VLOOKUP(AW48,'シフト記号表（勤務時間帯） (2)'!$D$6:$Z$47,23,FALSE()))</f>
        <v/>
      </c>
      <c r="AX50" s="97" t="str">
        <f aca="false">IF(AX48="","",VLOOKUP(AX48,'シフト記号表（勤務時間帯） (2)'!$D$6:$Z$47,23,FALSE()))</f>
        <v/>
      </c>
      <c r="AY50" s="97" t="str">
        <f aca="false">IF(AY48="","",VLOOKUP(AY48,'シフト記号表（勤務時間帯） (2)'!$D$6:$Z$47,23,FALSE()))</f>
        <v/>
      </c>
      <c r="AZ50" s="365" t="n">
        <f aca="false">IF($BC$3="４週",SUM(U50:AV50),IF($BC$3="暦月",SUM(U50:AY50),""))</f>
        <v>0</v>
      </c>
      <c r="BA50" s="365"/>
      <c r="BB50" s="366" t="n">
        <f aca="false">IF($BC$3="４週",AZ50/4,IF($BC$3="暦月",(AZ50/($BC$8/7)),""))</f>
        <v>0</v>
      </c>
      <c r="BC50" s="366"/>
      <c r="BD50" s="249"/>
      <c r="BE50" s="249"/>
      <c r="BF50" s="249"/>
      <c r="BG50" s="249"/>
      <c r="BH50" s="249"/>
    </row>
    <row r="51" customFormat="false" ht="20.25" hidden="false" customHeight="true" outlineLevel="0" collapsed="false">
      <c r="B51" s="367"/>
      <c r="C51" s="250"/>
      <c r="D51" s="250"/>
      <c r="E51" s="250"/>
      <c r="F51" s="353"/>
      <c r="G51" s="231"/>
      <c r="H51" s="380"/>
      <c r="I51" s="244"/>
      <c r="J51" s="244"/>
      <c r="K51" s="244"/>
      <c r="L51" s="244"/>
      <c r="M51" s="370"/>
      <c r="N51" s="370"/>
      <c r="O51" s="370"/>
      <c r="P51" s="371" t="s">
        <v>34</v>
      </c>
      <c r="Q51" s="381"/>
      <c r="R51" s="381"/>
      <c r="S51" s="382"/>
      <c r="T51" s="387"/>
      <c r="U51" s="375"/>
      <c r="V51" s="376"/>
      <c r="W51" s="376"/>
      <c r="X51" s="376"/>
      <c r="Y51" s="376"/>
      <c r="Z51" s="376"/>
      <c r="AA51" s="377"/>
      <c r="AB51" s="375"/>
      <c r="AC51" s="376"/>
      <c r="AD51" s="376"/>
      <c r="AE51" s="376"/>
      <c r="AF51" s="376"/>
      <c r="AG51" s="376"/>
      <c r="AH51" s="377"/>
      <c r="AI51" s="375"/>
      <c r="AJ51" s="376"/>
      <c r="AK51" s="376"/>
      <c r="AL51" s="376"/>
      <c r="AM51" s="376"/>
      <c r="AN51" s="376"/>
      <c r="AO51" s="377"/>
      <c r="AP51" s="375"/>
      <c r="AQ51" s="376"/>
      <c r="AR51" s="376"/>
      <c r="AS51" s="376"/>
      <c r="AT51" s="376"/>
      <c r="AU51" s="376"/>
      <c r="AV51" s="377"/>
      <c r="AW51" s="375"/>
      <c r="AX51" s="376"/>
      <c r="AY51" s="376"/>
      <c r="AZ51" s="378"/>
      <c r="BA51" s="378"/>
      <c r="BB51" s="379"/>
      <c r="BC51" s="379"/>
      <c r="BD51" s="249"/>
      <c r="BE51" s="249"/>
      <c r="BF51" s="249"/>
      <c r="BG51" s="249"/>
      <c r="BH51" s="249"/>
    </row>
    <row r="52" customFormat="false" ht="20.25" hidden="false" customHeight="true" outlineLevel="0" collapsed="false">
      <c r="B52" s="352" t="n">
        <f aca="false">B49+1</f>
        <v>11</v>
      </c>
      <c r="C52" s="250"/>
      <c r="D52" s="250"/>
      <c r="E52" s="250"/>
      <c r="F52" s="353" t="n">
        <f aca="false">C51</f>
        <v>0</v>
      </c>
      <c r="G52" s="231"/>
      <c r="H52" s="380"/>
      <c r="I52" s="244"/>
      <c r="J52" s="244"/>
      <c r="K52" s="244"/>
      <c r="L52" s="244"/>
      <c r="M52" s="370"/>
      <c r="N52" s="370"/>
      <c r="O52" s="370"/>
      <c r="P52" s="354" t="s">
        <v>202</v>
      </c>
      <c r="Q52" s="355"/>
      <c r="R52" s="355"/>
      <c r="S52" s="356"/>
      <c r="T52" s="357"/>
      <c r="U52" s="233" t="str">
        <f aca="false">IF(U51="","",VLOOKUP(U51,'シフト記号表（勤務時間帯） (2)'!$D$6:$X$47,21,FALSE()))</f>
        <v/>
      </c>
      <c r="V52" s="234" t="str">
        <f aca="false">IF(V51="","",VLOOKUP(V51,'シフト記号表（勤務時間帯） (2)'!$D$6:$X$47,21,FALSE()))</f>
        <v/>
      </c>
      <c r="W52" s="234" t="str">
        <f aca="false">IF(W51="","",VLOOKUP(W51,'シフト記号表（勤務時間帯） (2)'!$D$6:$X$47,21,FALSE()))</f>
        <v/>
      </c>
      <c r="X52" s="234" t="str">
        <f aca="false">IF(X51="","",VLOOKUP(X51,'シフト記号表（勤務時間帯） (2)'!$D$6:$X$47,21,FALSE()))</f>
        <v/>
      </c>
      <c r="Y52" s="234" t="str">
        <f aca="false">IF(Y51="","",VLOOKUP(Y51,'シフト記号表（勤務時間帯） (2)'!$D$6:$X$47,21,FALSE()))</f>
        <v/>
      </c>
      <c r="Z52" s="234" t="str">
        <f aca="false">IF(Z51="","",VLOOKUP(Z51,'シフト記号表（勤務時間帯） (2)'!$D$6:$X$47,21,FALSE()))</f>
        <v/>
      </c>
      <c r="AA52" s="235" t="str">
        <f aca="false">IF(AA51="","",VLOOKUP(AA51,'シフト記号表（勤務時間帯） (2)'!$D$6:$X$47,21,FALSE()))</f>
        <v/>
      </c>
      <c r="AB52" s="233" t="str">
        <f aca="false">IF(AB51="","",VLOOKUP(AB51,'シフト記号表（勤務時間帯） (2)'!$D$6:$X$47,21,FALSE()))</f>
        <v/>
      </c>
      <c r="AC52" s="234" t="str">
        <f aca="false">IF(AC51="","",VLOOKUP(AC51,'シフト記号表（勤務時間帯） (2)'!$D$6:$X$47,21,FALSE()))</f>
        <v/>
      </c>
      <c r="AD52" s="234" t="str">
        <f aca="false">IF(AD51="","",VLOOKUP(AD51,'シフト記号表（勤務時間帯） (2)'!$D$6:$X$47,21,FALSE()))</f>
        <v/>
      </c>
      <c r="AE52" s="234" t="str">
        <f aca="false">IF(AE51="","",VLOOKUP(AE51,'シフト記号表（勤務時間帯） (2)'!$D$6:$X$47,21,FALSE()))</f>
        <v/>
      </c>
      <c r="AF52" s="234" t="str">
        <f aca="false">IF(AF51="","",VLOOKUP(AF51,'シフト記号表（勤務時間帯） (2)'!$D$6:$X$47,21,FALSE()))</f>
        <v/>
      </c>
      <c r="AG52" s="234" t="str">
        <f aca="false">IF(AG51="","",VLOOKUP(AG51,'シフト記号表（勤務時間帯） (2)'!$D$6:$X$47,21,FALSE()))</f>
        <v/>
      </c>
      <c r="AH52" s="235" t="str">
        <f aca="false">IF(AH51="","",VLOOKUP(AH51,'シフト記号表（勤務時間帯） (2)'!$D$6:$X$47,21,FALSE()))</f>
        <v/>
      </c>
      <c r="AI52" s="233" t="str">
        <f aca="false">IF(AI51="","",VLOOKUP(AI51,'シフト記号表（勤務時間帯） (2)'!$D$6:$X$47,21,FALSE()))</f>
        <v/>
      </c>
      <c r="AJ52" s="234" t="str">
        <f aca="false">IF(AJ51="","",VLOOKUP(AJ51,'シフト記号表（勤務時間帯） (2)'!$D$6:$X$47,21,FALSE()))</f>
        <v/>
      </c>
      <c r="AK52" s="234" t="str">
        <f aca="false">IF(AK51="","",VLOOKUP(AK51,'シフト記号表（勤務時間帯） (2)'!$D$6:$X$47,21,FALSE()))</f>
        <v/>
      </c>
      <c r="AL52" s="234" t="str">
        <f aca="false">IF(AL51="","",VLOOKUP(AL51,'シフト記号表（勤務時間帯） (2)'!$D$6:$X$47,21,FALSE()))</f>
        <v/>
      </c>
      <c r="AM52" s="234" t="str">
        <f aca="false">IF(AM51="","",VLOOKUP(AM51,'シフト記号表（勤務時間帯） (2)'!$D$6:$X$47,21,FALSE()))</f>
        <v/>
      </c>
      <c r="AN52" s="234" t="str">
        <f aca="false">IF(AN51="","",VLOOKUP(AN51,'シフト記号表（勤務時間帯） (2)'!$D$6:$X$47,21,FALSE()))</f>
        <v/>
      </c>
      <c r="AO52" s="235" t="str">
        <f aca="false">IF(AO51="","",VLOOKUP(AO51,'シフト記号表（勤務時間帯） (2)'!$D$6:$X$47,21,FALSE()))</f>
        <v/>
      </c>
      <c r="AP52" s="233" t="str">
        <f aca="false">IF(AP51="","",VLOOKUP(AP51,'シフト記号表（勤務時間帯） (2)'!$D$6:$X$47,21,FALSE()))</f>
        <v/>
      </c>
      <c r="AQ52" s="234" t="str">
        <f aca="false">IF(AQ51="","",VLOOKUP(AQ51,'シフト記号表（勤務時間帯） (2)'!$D$6:$X$47,21,FALSE()))</f>
        <v/>
      </c>
      <c r="AR52" s="234" t="str">
        <f aca="false">IF(AR51="","",VLOOKUP(AR51,'シフト記号表（勤務時間帯） (2)'!$D$6:$X$47,21,FALSE()))</f>
        <v/>
      </c>
      <c r="AS52" s="234" t="str">
        <f aca="false">IF(AS51="","",VLOOKUP(AS51,'シフト記号表（勤務時間帯） (2)'!$D$6:$X$47,21,FALSE()))</f>
        <v/>
      </c>
      <c r="AT52" s="234" t="str">
        <f aca="false">IF(AT51="","",VLOOKUP(AT51,'シフト記号表（勤務時間帯） (2)'!$D$6:$X$47,21,FALSE()))</f>
        <v/>
      </c>
      <c r="AU52" s="234" t="str">
        <f aca="false">IF(AU51="","",VLOOKUP(AU51,'シフト記号表（勤務時間帯） (2)'!$D$6:$X$47,21,FALSE()))</f>
        <v/>
      </c>
      <c r="AV52" s="235" t="str">
        <f aca="false">IF(AV51="","",VLOOKUP(AV51,'シフト記号表（勤務時間帯） (2)'!$D$6:$X$47,21,FALSE()))</f>
        <v/>
      </c>
      <c r="AW52" s="233" t="str">
        <f aca="false">IF(AW51="","",VLOOKUP(AW51,'シフト記号表（勤務時間帯） (2)'!$D$6:$X$47,21,FALSE()))</f>
        <v/>
      </c>
      <c r="AX52" s="234" t="str">
        <f aca="false">IF(AX51="","",VLOOKUP(AX51,'シフト記号表（勤務時間帯） (2)'!$D$6:$X$47,21,FALSE()))</f>
        <v/>
      </c>
      <c r="AY52" s="234" t="str">
        <f aca="false">IF(AY51="","",VLOOKUP(AY51,'シフト記号表（勤務時間帯） (2)'!$D$6:$X$47,21,FALSE()))</f>
        <v/>
      </c>
      <c r="AZ52" s="99" t="n">
        <f aca="false">IF($BC$3="４週",SUM(U52:AV52),IF($BC$3="暦月",SUM(U52:AY52),""))</f>
        <v>0</v>
      </c>
      <c r="BA52" s="99"/>
      <c r="BB52" s="100" t="n">
        <f aca="false">IF($BC$3="４週",AZ52/4,IF($BC$3="暦月",(AZ52/($BC$8/7)),""))</f>
        <v>0</v>
      </c>
      <c r="BC52" s="100"/>
      <c r="BD52" s="249"/>
      <c r="BE52" s="249"/>
      <c r="BF52" s="249"/>
      <c r="BG52" s="249"/>
      <c r="BH52" s="249"/>
    </row>
    <row r="53" customFormat="false" ht="20.25" hidden="false" customHeight="true" outlineLevel="0" collapsed="false">
      <c r="B53" s="358"/>
      <c r="C53" s="250"/>
      <c r="D53" s="250"/>
      <c r="E53" s="250"/>
      <c r="F53" s="359"/>
      <c r="G53" s="360" t="n">
        <f aca="false">C51</f>
        <v>0</v>
      </c>
      <c r="H53" s="380"/>
      <c r="I53" s="244"/>
      <c r="J53" s="244"/>
      <c r="K53" s="244"/>
      <c r="L53" s="244"/>
      <c r="M53" s="370"/>
      <c r="N53" s="370"/>
      <c r="O53" s="370"/>
      <c r="P53" s="388" t="s">
        <v>203</v>
      </c>
      <c r="Q53" s="389"/>
      <c r="R53" s="389"/>
      <c r="S53" s="390"/>
      <c r="T53" s="391"/>
      <c r="U53" s="96" t="str">
        <f aca="false">IF(U51="","",VLOOKUP(U51,'シフト記号表（勤務時間帯） (2)'!$D$6:$Z$47,23,FALSE()))</f>
        <v/>
      </c>
      <c r="V53" s="97" t="str">
        <f aca="false">IF(V51="","",VLOOKUP(V51,'シフト記号表（勤務時間帯） (2)'!$D$6:$Z$47,23,FALSE()))</f>
        <v/>
      </c>
      <c r="W53" s="97" t="str">
        <f aca="false">IF(W51="","",VLOOKUP(W51,'シフト記号表（勤務時間帯） (2)'!$D$6:$Z$47,23,FALSE()))</f>
        <v/>
      </c>
      <c r="X53" s="97" t="str">
        <f aca="false">IF(X51="","",VLOOKUP(X51,'シフト記号表（勤務時間帯） (2)'!$D$6:$Z$47,23,FALSE()))</f>
        <v/>
      </c>
      <c r="Y53" s="97" t="str">
        <f aca="false">IF(Y51="","",VLOOKUP(Y51,'シフト記号表（勤務時間帯） (2)'!$D$6:$Z$47,23,FALSE()))</f>
        <v/>
      </c>
      <c r="Z53" s="97" t="str">
        <f aca="false">IF(Z51="","",VLOOKUP(Z51,'シフト記号表（勤務時間帯） (2)'!$D$6:$Z$47,23,FALSE()))</f>
        <v/>
      </c>
      <c r="AA53" s="98" t="str">
        <f aca="false">IF(AA51="","",VLOOKUP(AA51,'シフト記号表（勤務時間帯） (2)'!$D$6:$Z$47,23,FALSE()))</f>
        <v/>
      </c>
      <c r="AB53" s="96" t="str">
        <f aca="false">IF(AB51="","",VLOOKUP(AB51,'シフト記号表（勤務時間帯） (2)'!$D$6:$Z$47,23,FALSE()))</f>
        <v/>
      </c>
      <c r="AC53" s="97" t="str">
        <f aca="false">IF(AC51="","",VLOOKUP(AC51,'シフト記号表（勤務時間帯） (2)'!$D$6:$Z$47,23,FALSE()))</f>
        <v/>
      </c>
      <c r="AD53" s="97" t="str">
        <f aca="false">IF(AD51="","",VLOOKUP(AD51,'シフト記号表（勤務時間帯） (2)'!$D$6:$Z$47,23,FALSE()))</f>
        <v/>
      </c>
      <c r="AE53" s="97" t="str">
        <f aca="false">IF(AE51="","",VLOOKUP(AE51,'シフト記号表（勤務時間帯） (2)'!$D$6:$Z$47,23,FALSE()))</f>
        <v/>
      </c>
      <c r="AF53" s="97" t="str">
        <f aca="false">IF(AF51="","",VLOOKUP(AF51,'シフト記号表（勤務時間帯） (2)'!$D$6:$Z$47,23,FALSE()))</f>
        <v/>
      </c>
      <c r="AG53" s="97" t="str">
        <f aca="false">IF(AG51="","",VLOOKUP(AG51,'シフト記号表（勤務時間帯） (2)'!$D$6:$Z$47,23,FALSE()))</f>
        <v/>
      </c>
      <c r="AH53" s="98" t="str">
        <f aca="false">IF(AH51="","",VLOOKUP(AH51,'シフト記号表（勤務時間帯） (2)'!$D$6:$Z$47,23,FALSE()))</f>
        <v/>
      </c>
      <c r="AI53" s="96" t="str">
        <f aca="false">IF(AI51="","",VLOOKUP(AI51,'シフト記号表（勤務時間帯） (2)'!$D$6:$Z$47,23,FALSE()))</f>
        <v/>
      </c>
      <c r="AJ53" s="97" t="str">
        <f aca="false">IF(AJ51="","",VLOOKUP(AJ51,'シフト記号表（勤務時間帯） (2)'!$D$6:$Z$47,23,FALSE()))</f>
        <v/>
      </c>
      <c r="AK53" s="97" t="str">
        <f aca="false">IF(AK51="","",VLOOKUP(AK51,'シフト記号表（勤務時間帯） (2)'!$D$6:$Z$47,23,FALSE()))</f>
        <v/>
      </c>
      <c r="AL53" s="97" t="str">
        <f aca="false">IF(AL51="","",VLOOKUP(AL51,'シフト記号表（勤務時間帯） (2)'!$D$6:$Z$47,23,FALSE()))</f>
        <v/>
      </c>
      <c r="AM53" s="97" t="str">
        <f aca="false">IF(AM51="","",VLOOKUP(AM51,'シフト記号表（勤務時間帯） (2)'!$D$6:$Z$47,23,FALSE()))</f>
        <v/>
      </c>
      <c r="AN53" s="97" t="str">
        <f aca="false">IF(AN51="","",VLOOKUP(AN51,'シフト記号表（勤務時間帯） (2)'!$D$6:$Z$47,23,FALSE()))</f>
        <v/>
      </c>
      <c r="AO53" s="98" t="str">
        <f aca="false">IF(AO51="","",VLOOKUP(AO51,'シフト記号表（勤務時間帯） (2)'!$D$6:$Z$47,23,FALSE()))</f>
        <v/>
      </c>
      <c r="AP53" s="96" t="str">
        <f aca="false">IF(AP51="","",VLOOKUP(AP51,'シフト記号表（勤務時間帯） (2)'!$D$6:$Z$47,23,FALSE()))</f>
        <v/>
      </c>
      <c r="AQ53" s="97" t="str">
        <f aca="false">IF(AQ51="","",VLOOKUP(AQ51,'シフト記号表（勤務時間帯） (2)'!$D$6:$Z$47,23,FALSE()))</f>
        <v/>
      </c>
      <c r="AR53" s="97" t="str">
        <f aca="false">IF(AR51="","",VLOOKUP(AR51,'シフト記号表（勤務時間帯） (2)'!$D$6:$Z$47,23,FALSE()))</f>
        <v/>
      </c>
      <c r="AS53" s="97" t="str">
        <f aca="false">IF(AS51="","",VLOOKUP(AS51,'シフト記号表（勤務時間帯） (2)'!$D$6:$Z$47,23,FALSE()))</f>
        <v/>
      </c>
      <c r="AT53" s="97" t="str">
        <f aca="false">IF(AT51="","",VLOOKUP(AT51,'シフト記号表（勤務時間帯） (2)'!$D$6:$Z$47,23,FALSE()))</f>
        <v/>
      </c>
      <c r="AU53" s="97" t="str">
        <f aca="false">IF(AU51="","",VLOOKUP(AU51,'シフト記号表（勤務時間帯） (2)'!$D$6:$Z$47,23,FALSE()))</f>
        <v/>
      </c>
      <c r="AV53" s="98" t="str">
        <f aca="false">IF(AV51="","",VLOOKUP(AV51,'シフト記号表（勤務時間帯） (2)'!$D$6:$Z$47,23,FALSE()))</f>
        <v/>
      </c>
      <c r="AW53" s="96" t="str">
        <f aca="false">IF(AW51="","",VLOOKUP(AW51,'シフト記号表（勤務時間帯） (2)'!$D$6:$Z$47,23,FALSE()))</f>
        <v/>
      </c>
      <c r="AX53" s="97" t="str">
        <f aca="false">IF(AX51="","",VLOOKUP(AX51,'シフト記号表（勤務時間帯） (2)'!$D$6:$Z$47,23,FALSE()))</f>
        <v/>
      </c>
      <c r="AY53" s="97" t="str">
        <f aca="false">IF(AY51="","",VLOOKUP(AY51,'シフト記号表（勤務時間帯） (2)'!$D$6:$Z$47,23,FALSE()))</f>
        <v/>
      </c>
      <c r="AZ53" s="365" t="n">
        <f aca="false">IF($BC$3="４週",SUM(U53:AV53),IF($BC$3="暦月",SUM(U53:AY53),""))</f>
        <v>0</v>
      </c>
      <c r="BA53" s="365"/>
      <c r="BB53" s="366" t="n">
        <f aca="false">IF($BC$3="４週",AZ53/4,IF($BC$3="暦月",(AZ53/($BC$8/7)),""))</f>
        <v>0</v>
      </c>
      <c r="BC53" s="366"/>
      <c r="BD53" s="249"/>
      <c r="BE53" s="249"/>
      <c r="BF53" s="249"/>
      <c r="BG53" s="249"/>
      <c r="BH53" s="249"/>
    </row>
    <row r="54" customFormat="false" ht="20.25" hidden="false" customHeight="true" outlineLevel="0" collapsed="false">
      <c r="B54" s="367"/>
      <c r="C54" s="250"/>
      <c r="D54" s="250"/>
      <c r="E54" s="250"/>
      <c r="F54" s="353"/>
      <c r="G54" s="231"/>
      <c r="H54" s="380"/>
      <c r="I54" s="244"/>
      <c r="J54" s="244"/>
      <c r="K54" s="244"/>
      <c r="L54" s="244"/>
      <c r="M54" s="370"/>
      <c r="N54" s="370"/>
      <c r="O54" s="370"/>
      <c r="P54" s="371" t="s">
        <v>34</v>
      </c>
      <c r="Q54" s="381"/>
      <c r="R54" s="381"/>
      <c r="S54" s="382"/>
      <c r="T54" s="387"/>
      <c r="U54" s="375"/>
      <c r="V54" s="376"/>
      <c r="W54" s="376"/>
      <c r="X54" s="376"/>
      <c r="Y54" s="376"/>
      <c r="Z54" s="376"/>
      <c r="AA54" s="377"/>
      <c r="AB54" s="375"/>
      <c r="AC54" s="376"/>
      <c r="AD54" s="376"/>
      <c r="AE54" s="376"/>
      <c r="AF54" s="376"/>
      <c r="AG54" s="376"/>
      <c r="AH54" s="377"/>
      <c r="AI54" s="375"/>
      <c r="AJ54" s="376"/>
      <c r="AK54" s="376"/>
      <c r="AL54" s="376"/>
      <c r="AM54" s="376"/>
      <c r="AN54" s="376"/>
      <c r="AO54" s="377"/>
      <c r="AP54" s="375"/>
      <c r="AQ54" s="376"/>
      <c r="AR54" s="376"/>
      <c r="AS54" s="376"/>
      <c r="AT54" s="376"/>
      <c r="AU54" s="376"/>
      <c r="AV54" s="377"/>
      <c r="AW54" s="375"/>
      <c r="AX54" s="376"/>
      <c r="AY54" s="376"/>
      <c r="AZ54" s="378"/>
      <c r="BA54" s="378"/>
      <c r="BB54" s="379"/>
      <c r="BC54" s="379"/>
      <c r="BD54" s="249"/>
      <c r="BE54" s="249"/>
      <c r="BF54" s="249"/>
      <c r="BG54" s="249"/>
      <c r="BH54" s="249"/>
    </row>
    <row r="55" customFormat="false" ht="20.25" hidden="false" customHeight="true" outlineLevel="0" collapsed="false">
      <c r="B55" s="352" t="n">
        <f aca="false">B52+1</f>
        <v>12</v>
      </c>
      <c r="C55" s="250"/>
      <c r="D55" s="250"/>
      <c r="E55" s="250"/>
      <c r="F55" s="353" t="n">
        <f aca="false">C54</f>
        <v>0</v>
      </c>
      <c r="G55" s="231"/>
      <c r="H55" s="380"/>
      <c r="I55" s="244"/>
      <c r="J55" s="244"/>
      <c r="K55" s="244"/>
      <c r="L55" s="244"/>
      <c r="M55" s="370"/>
      <c r="N55" s="370"/>
      <c r="O55" s="370"/>
      <c r="P55" s="354" t="s">
        <v>202</v>
      </c>
      <c r="Q55" s="355"/>
      <c r="R55" s="355"/>
      <c r="S55" s="356"/>
      <c r="T55" s="357"/>
      <c r="U55" s="233" t="str">
        <f aca="false">IF(U54="","",VLOOKUP(U54,'シフト記号表（勤務時間帯） (2)'!$D$6:$X$47,21,FALSE()))</f>
        <v/>
      </c>
      <c r="V55" s="234" t="str">
        <f aca="false">IF(V54="","",VLOOKUP(V54,'シフト記号表（勤務時間帯） (2)'!$D$6:$X$47,21,FALSE()))</f>
        <v/>
      </c>
      <c r="W55" s="234" t="str">
        <f aca="false">IF(W54="","",VLOOKUP(W54,'シフト記号表（勤務時間帯） (2)'!$D$6:$X$47,21,FALSE()))</f>
        <v/>
      </c>
      <c r="X55" s="234" t="str">
        <f aca="false">IF(X54="","",VLOOKUP(X54,'シフト記号表（勤務時間帯） (2)'!$D$6:$X$47,21,FALSE()))</f>
        <v/>
      </c>
      <c r="Y55" s="234" t="str">
        <f aca="false">IF(Y54="","",VLOOKUP(Y54,'シフト記号表（勤務時間帯） (2)'!$D$6:$X$47,21,FALSE()))</f>
        <v/>
      </c>
      <c r="Z55" s="234" t="str">
        <f aca="false">IF(Z54="","",VLOOKUP(Z54,'シフト記号表（勤務時間帯） (2)'!$D$6:$X$47,21,FALSE()))</f>
        <v/>
      </c>
      <c r="AA55" s="235" t="str">
        <f aca="false">IF(AA54="","",VLOOKUP(AA54,'シフト記号表（勤務時間帯） (2)'!$D$6:$X$47,21,FALSE()))</f>
        <v/>
      </c>
      <c r="AB55" s="233" t="str">
        <f aca="false">IF(AB54="","",VLOOKUP(AB54,'シフト記号表（勤務時間帯） (2)'!$D$6:$X$47,21,FALSE()))</f>
        <v/>
      </c>
      <c r="AC55" s="234" t="str">
        <f aca="false">IF(AC54="","",VLOOKUP(AC54,'シフト記号表（勤務時間帯） (2)'!$D$6:$X$47,21,FALSE()))</f>
        <v/>
      </c>
      <c r="AD55" s="234" t="str">
        <f aca="false">IF(AD54="","",VLOOKUP(AD54,'シフト記号表（勤務時間帯） (2)'!$D$6:$X$47,21,FALSE()))</f>
        <v/>
      </c>
      <c r="AE55" s="234" t="str">
        <f aca="false">IF(AE54="","",VLOOKUP(AE54,'シフト記号表（勤務時間帯） (2)'!$D$6:$X$47,21,FALSE()))</f>
        <v/>
      </c>
      <c r="AF55" s="234" t="str">
        <f aca="false">IF(AF54="","",VLOOKUP(AF54,'シフト記号表（勤務時間帯） (2)'!$D$6:$X$47,21,FALSE()))</f>
        <v/>
      </c>
      <c r="AG55" s="234" t="str">
        <f aca="false">IF(AG54="","",VLOOKUP(AG54,'シフト記号表（勤務時間帯） (2)'!$D$6:$X$47,21,FALSE()))</f>
        <v/>
      </c>
      <c r="AH55" s="235" t="str">
        <f aca="false">IF(AH54="","",VLOOKUP(AH54,'シフト記号表（勤務時間帯） (2)'!$D$6:$X$47,21,FALSE()))</f>
        <v/>
      </c>
      <c r="AI55" s="233" t="str">
        <f aca="false">IF(AI54="","",VLOOKUP(AI54,'シフト記号表（勤務時間帯） (2)'!$D$6:$X$47,21,FALSE()))</f>
        <v/>
      </c>
      <c r="AJ55" s="234" t="str">
        <f aca="false">IF(AJ54="","",VLOOKUP(AJ54,'シフト記号表（勤務時間帯） (2)'!$D$6:$X$47,21,FALSE()))</f>
        <v/>
      </c>
      <c r="AK55" s="234" t="str">
        <f aca="false">IF(AK54="","",VLOOKUP(AK54,'シフト記号表（勤務時間帯） (2)'!$D$6:$X$47,21,FALSE()))</f>
        <v/>
      </c>
      <c r="AL55" s="234" t="str">
        <f aca="false">IF(AL54="","",VLOOKUP(AL54,'シフト記号表（勤務時間帯） (2)'!$D$6:$X$47,21,FALSE()))</f>
        <v/>
      </c>
      <c r="AM55" s="234" t="str">
        <f aca="false">IF(AM54="","",VLOOKUP(AM54,'シフト記号表（勤務時間帯） (2)'!$D$6:$X$47,21,FALSE()))</f>
        <v/>
      </c>
      <c r="AN55" s="234" t="str">
        <f aca="false">IF(AN54="","",VLOOKUP(AN54,'シフト記号表（勤務時間帯） (2)'!$D$6:$X$47,21,FALSE()))</f>
        <v/>
      </c>
      <c r="AO55" s="235" t="str">
        <f aca="false">IF(AO54="","",VLOOKUP(AO54,'シフト記号表（勤務時間帯） (2)'!$D$6:$X$47,21,FALSE()))</f>
        <v/>
      </c>
      <c r="AP55" s="233" t="str">
        <f aca="false">IF(AP54="","",VLOOKUP(AP54,'シフト記号表（勤務時間帯） (2)'!$D$6:$X$47,21,FALSE()))</f>
        <v/>
      </c>
      <c r="AQ55" s="234" t="str">
        <f aca="false">IF(AQ54="","",VLOOKUP(AQ54,'シフト記号表（勤務時間帯） (2)'!$D$6:$X$47,21,FALSE()))</f>
        <v/>
      </c>
      <c r="AR55" s="234" t="str">
        <f aca="false">IF(AR54="","",VLOOKUP(AR54,'シフト記号表（勤務時間帯） (2)'!$D$6:$X$47,21,FALSE()))</f>
        <v/>
      </c>
      <c r="AS55" s="234" t="str">
        <f aca="false">IF(AS54="","",VLOOKUP(AS54,'シフト記号表（勤務時間帯） (2)'!$D$6:$X$47,21,FALSE()))</f>
        <v/>
      </c>
      <c r="AT55" s="234" t="str">
        <f aca="false">IF(AT54="","",VLOOKUP(AT54,'シフト記号表（勤務時間帯） (2)'!$D$6:$X$47,21,FALSE()))</f>
        <v/>
      </c>
      <c r="AU55" s="234" t="str">
        <f aca="false">IF(AU54="","",VLOOKUP(AU54,'シフト記号表（勤務時間帯） (2)'!$D$6:$X$47,21,FALSE()))</f>
        <v/>
      </c>
      <c r="AV55" s="235" t="str">
        <f aca="false">IF(AV54="","",VLOOKUP(AV54,'シフト記号表（勤務時間帯） (2)'!$D$6:$X$47,21,FALSE()))</f>
        <v/>
      </c>
      <c r="AW55" s="233" t="str">
        <f aca="false">IF(AW54="","",VLOOKUP(AW54,'シフト記号表（勤務時間帯） (2)'!$D$6:$X$47,21,FALSE()))</f>
        <v/>
      </c>
      <c r="AX55" s="234" t="str">
        <f aca="false">IF(AX54="","",VLOOKUP(AX54,'シフト記号表（勤務時間帯） (2)'!$D$6:$X$47,21,FALSE()))</f>
        <v/>
      </c>
      <c r="AY55" s="234" t="str">
        <f aca="false">IF(AY54="","",VLOOKUP(AY54,'シフト記号表（勤務時間帯） (2)'!$D$6:$X$47,21,FALSE()))</f>
        <v/>
      </c>
      <c r="AZ55" s="99" t="n">
        <f aca="false">IF($BC$3="４週",SUM(U55:AV55),IF($BC$3="暦月",SUM(U55:AY55),""))</f>
        <v>0</v>
      </c>
      <c r="BA55" s="99"/>
      <c r="BB55" s="100" t="n">
        <f aca="false">IF($BC$3="４週",AZ55/4,IF($BC$3="暦月",(AZ55/($BC$8/7)),""))</f>
        <v>0</v>
      </c>
      <c r="BC55" s="100"/>
      <c r="BD55" s="249"/>
      <c r="BE55" s="249"/>
      <c r="BF55" s="249"/>
      <c r="BG55" s="249"/>
      <c r="BH55" s="249"/>
    </row>
    <row r="56" customFormat="false" ht="20.25" hidden="false" customHeight="true" outlineLevel="0" collapsed="false">
      <c r="B56" s="358"/>
      <c r="C56" s="250"/>
      <c r="D56" s="250"/>
      <c r="E56" s="250"/>
      <c r="F56" s="359"/>
      <c r="G56" s="360" t="n">
        <f aca="false">C54</f>
        <v>0</v>
      </c>
      <c r="H56" s="380"/>
      <c r="I56" s="244"/>
      <c r="J56" s="244"/>
      <c r="K56" s="244"/>
      <c r="L56" s="244"/>
      <c r="M56" s="370"/>
      <c r="N56" s="370"/>
      <c r="O56" s="370"/>
      <c r="P56" s="388" t="s">
        <v>203</v>
      </c>
      <c r="Q56" s="389"/>
      <c r="R56" s="389"/>
      <c r="S56" s="390"/>
      <c r="T56" s="391"/>
      <c r="U56" s="96" t="str">
        <f aca="false">IF(U54="","",VLOOKUP(U54,'シフト記号表（勤務時間帯） (2)'!$D$6:$Z$47,23,FALSE()))</f>
        <v/>
      </c>
      <c r="V56" s="97" t="str">
        <f aca="false">IF(V54="","",VLOOKUP(V54,'シフト記号表（勤務時間帯） (2)'!$D$6:$Z$47,23,FALSE()))</f>
        <v/>
      </c>
      <c r="W56" s="97" t="str">
        <f aca="false">IF(W54="","",VLOOKUP(W54,'シフト記号表（勤務時間帯） (2)'!$D$6:$Z$47,23,FALSE()))</f>
        <v/>
      </c>
      <c r="X56" s="97" t="str">
        <f aca="false">IF(X54="","",VLOOKUP(X54,'シフト記号表（勤務時間帯） (2)'!$D$6:$Z$47,23,FALSE()))</f>
        <v/>
      </c>
      <c r="Y56" s="97" t="str">
        <f aca="false">IF(Y54="","",VLOOKUP(Y54,'シフト記号表（勤務時間帯） (2)'!$D$6:$Z$47,23,FALSE()))</f>
        <v/>
      </c>
      <c r="Z56" s="97" t="str">
        <f aca="false">IF(Z54="","",VLOOKUP(Z54,'シフト記号表（勤務時間帯） (2)'!$D$6:$Z$47,23,FALSE()))</f>
        <v/>
      </c>
      <c r="AA56" s="98" t="str">
        <f aca="false">IF(AA54="","",VLOOKUP(AA54,'シフト記号表（勤務時間帯） (2)'!$D$6:$Z$47,23,FALSE()))</f>
        <v/>
      </c>
      <c r="AB56" s="96" t="str">
        <f aca="false">IF(AB54="","",VLOOKUP(AB54,'シフト記号表（勤務時間帯） (2)'!$D$6:$Z$47,23,FALSE()))</f>
        <v/>
      </c>
      <c r="AC56" s="97" t="str">
        <f aca="false">IF(AC54="","",VLOOKUP(AC54,'シフト記号表（勤務時間帯） (2)'!$D$6:$Z$47,23,FALSE()))</f>
        <v/>
      </c>
      <c r="AD56" s="97" t="str">
        <f aca="false">IF(AD54="","",VLOOKUP(AD54,'シフト記号表（勤務時間帯） (2)'!$D$6:$Z$47,23,FALSE()))</f>
        <v/>
      </c>
      <c r="AE56" s="97" t="str">
        <f aca="false">IF(AE54="","",VLOOKUP(AE54,'シフト記号表（勤務時間帯） (2)'!$D$6:$Z$47,23,FALSE()))</f>
        <v/>
      </c>
      <c r="AF56" s="97" t="str">
        <f aca="false">IF(AF54="","",VLOOKUP(AF54,'シフト記号表（勤務時間帯） (2)'!$D$6:$Z$47,23,FALSE()))</f>
        <v/>
      </c>
      <c r="AG56" s="97" t="str">
        <f aca="false">IF(AG54="","",VLOOKUP(AG54,'シフト記号表（勤務時間帯） (2)'!$D$6:$Z$47,23,FALSE()))</f>
        <v/>
      </c>
      <c r="AH56" s="98" t="str">
        <f aca="false">IF(AH54="","",VLOOKUP(AH54,'シフト記号表（勤務時間帯） (2)'!$D$6:$Z$47,23,FALSE()))</f>
        <v/>
      </c>
      <c r="AI56" s="96" t="str">
        <f aca="false">IF(AI54="","",VLOOKUP(AI54,'シフト記号表（勤務時間帯） (2)'!$D$6:$Z$47,23,FALSE()))</f>
        <v/>
      </c>
      <c r="AJ56" s="97" t="str">
        <f aca="false">IF(AJ54="","",VLOOKUP(AJ54,'シフト記号表（勤務時間帯） (2)'!$D$6:$Z$47,23,FALSE()))</f>
        <v/>
      </c>
      <c r="AK56" s="97" t="str">
        <f aca="false">IF(AK54="","",VLOOKUP(AK54,'シフト記号表（勤務時間帯） (2)'!$D$6:$Z$47,23,FALSE()))</f>
        <v/>
      </c>
      <c r="AL56" s="97" t="str">
        <f aca="false">IF(AL54="","",VLOOKUP(AL54,'シフト記号表（勤務時間帯） (2)'!$D$6:$Z$47,23,FALSE()))</f>
        <v/>
      </c>
      <c r="AM56" s="97" t="str">
        <f aca="false">IF(AM54="","",VLOOKUP(AM54,'シフト記号表（勤務時間帯） (2)'!$D$6:$Z$47,23,FALSE()))</f>
        <v/>
      </c>
      <c r="AN56" s="97" t="str">
        <f aca="false">IF(AN54="","",VLOOKUP(AN54,'シフト記号表（勤務時間帯） (2)'!$D$6:$Z$47,23,FALSE()))</f>
        <v/>
      </c>
      <c r="AO56" s="98" t="str">
        <f aca="false">IF(AO54="","",VLOOKUP(AO54,'シフト記号表（勤務時間帯） (2)'!$D$6:$Z$47,23,FALSE()))</f>
        <v/>
      </c>
      <c r="AP56" s="96" t="str">
        <f aca="false">IF(AP54="","",VLOOKUP(AP54,'シフト記号表（勤務時間帯） (2)'!$D$6:$Z$47,23,FALSE()))</f>
        <v/>
      </c>
      <c r="AQ56" s="97" t="str">
        <f aca="false">IF(AQ54="","",VLOOKUP(AQ54,'シフト記号表（勤務時間帯） (2)'!$D$6:$Z$47,23,FALSE()))</f>
        <v/>
      </c>
      <c r="AR56" s="97" t="str">
        <f aca="false">IF(AR54="","",VLOOKUP(AR54,'シフト記号表（勤務時間帯） (2)'!$D$6:$Z$47,23,FALSE()))</f>
        <v/>
      </c>
      <c r="AS56" s="97" t="str">
        <f aca="false">IF(AS54="","",VLOOKUP(AS54,'シフト記号表（勤務時間帯） (2)'!$D$6:$Z$47,23,FALSE()))</f>
        <v/>
      </c>
      <c r="AT56" s="97" t="str">
        <f aca="false">IF(AT54="","",VLOOKUP(AT54,'シフト記号表（勤務時間帯） (2)'!$D$6:$Z$47,23,FALSE()))</f>
        <v/>
      </c>
      <c r="AU56" s="97" t="str">
        <f aca="false">IF(AU54="","",VLOOKUP(AU54,'シフト記号表（勤務時間帯） (2)'!$D$6:$Z$47,23,FALSE()))</f>
        <v/>
      </c>
      <c r="AV56" s="98" t="str">
        <f aca="false">IF(AV54="","",VLOOKUP(AV54,'シフト記号表（勤務時間帯） (2)'!$D$6:$Z$47,23,FALSE()))</f>
        <v/>
      </c>
      <c r="AW56" s="96" t="str">
        <f aca="false">IF(AW54="","",VLOOKUP(AW54,'シフト記号表（勤務時間帯） (2)'!$D$6:$Z$47,23,FALSE()))</f>
        <v/>
      </c>
      <c r="AX56" s="97" t="str">
        <f aca="false">IF(AX54="","",VLOOKUP(AX54,'シフト記号表（勤務時間帯） (2)'!$D$6:$Z$47,23,FALSE()))</f>
        <v/>
      </c>
      <c r="AY56" s="97" t="str">
        <f aca="false">IF(AY54="","",VLOOKUP(AY54,'シフト記号表（勤務時間帯） (2)'!$D$6:$Z$47,23,FALSE()))</f>
        <v/>
      </c>
      <c r="AZ56" s="365" t="n">
        <f aca="false">IF($BC$3="４週",SUM(U56:AV56),IF($BC$3="暦月",SUM(U56:AY56),""))</f>
        <v>0</v>
      </c>
      <c r="BA56" s="365"/>
      <c r="BB56" s="366" t="n">
        <f aca="false">IF($BC$3="４週",AZ56/4,IF($BC$3="暦月",(AZ56/($BC$8/7)),""))</f>
        <v>0</v>
      </c>
      <c r="BC56" s="366"/>
      <c r="BD56" s="249"/>
      <c r="BE56" s="249"/>
      <c r="BF56" s="249"/>
      <c r="BG56" s="249"/>
      <c r="BH56" s="249"/>
    </row>
    <row r="57" customFormat="false" ht="20.25" hidden="false" customHeight="true" outlineLevel="0" collapsed="false">
      <c r="B57" s="367"/>
      <c r="C57" s="250"/>
      <c r="D57" s="250"/>
      <c r="E57" s="250"/>
      <c r="F57" s="353"/>
      <c r="G57" s="231"/>
      <c r="H57" s="380"/>
      <c r="I57" s="244"/>
      <c r="J57" s="244"/>
      <c r="K57" s="244"/>
      <c r="L57" s="244"/>
      <c r="M57" s="370"/>
      <c r="N57" s="370"/>
      <c r="O57" s="370"/>
      <c r="P57" s="371" t="s">
        <v>34</v>
      </c>
      <c r="Q57" s="381"/>
      <c r="R57" s="381"/>
      <c r="S57" s="382"/>
      <c r="T57" s="387"/>
      <c r="U57" s="375"/>
      <c r="V57" s="376"/>
      <c r="W57" s="376"/>
      <c r="X57" s="376"/>
      <c r="Y57" s="376"/>
      <c r="Z57" s="376"/>
      <c r="AA57" s="377"/>
      <c r="AB57" s="375"/>
      <c r="AC57" s="376"/>
      <c r="AD57" s="376"/>
      <c r="AE57" s="376"/>
      <c r="AF57" s="376"/>
      <c r="AG57" s="376"/>
      <c r="AH57" s="377"/>
      <c r="AI57" s="375"/>
      <c r="AJ57" s="376"/>
      <c r="AK57" s="376"/>
      <c r="AL57" s="376"/>
      <c r="AM57" s="376"/>
      <c r="AN57" s="376"/>
      <c r="AO57" s="377"/>
      <c r="AP57" s="375"/>
      <c r="AQ57" s="376"/>
      <c r="AR57" s="376"/>
      <c r="AS57" s="376"/>
      <c r="AT57" s="376"/>
      <c r="AU57" s="376"/>
      <c r="AV57" s="377"/>
      <c r="AW57" s="375"/>
      <c r="AX57" s="376"/>
      <c r="AY57" s="376"/>
      <c r="AZ57" s="378"/>
      <c r="BA57" s="378"/>
      <c r="BB57" s="379"/>
      <c r="BC57" s="379"/>
      <c r="BD57" s="249"/>
      <c r="BE57" s="249"/>
      <c r="BF57" s="249"/>
      <c r="BG57" s="249"/>
      <c r="BH57" s="249"/>
    </row>
    <row r="58" customFormat="false" ht="20.25" hidden="false" customHeight="true" outlineLevel="0" collapsed="false">
      <c r="B58" s="352" t="n">
        <f aca="false">B55+1</f>
        <v>13</v>
      </c>
      <c r="C58" s="250"/>
      <c r="D58" s="250"/>
      <c r="E58" s="250"/>
      <c r="F58" s="353" t="n">
        <f aca="false">C57</f>
        <v>0</v>
      </c>
      <c r="G58" s="231"/>
      <c r="H58" s="380"/>
      <c r="I58" s="244"/>
      <c r="J58" s="244"/>
      <c r="K58" s="244"/>
      <c r="L58" s="244"/>
      <c r="M58" s="370"/>
      <c r="N58" s="370"/>
      <c r="O58" s="370"/>
      <c r="P58" s="354" t="s">
        <v>202</v>
      </c>
      <c r="Q58" s="355"/>
      <c r="R58" s="355"/>
      <c r="S58" s="356"/>
      <c r="T58" s="357"/>
      <c r="U58" s="233" t="str">
        <f aca="false">IF(U57="","",VLOOKUP(U57,'シフト記号表（勤務時間帯） (2)'!$D$6:$X$47,21,FALSE()))</f>
        <v/>
      </c>
      <c r="V58" s="234" t="str">
        <f aca="false">IF(V57="","",VLOOKUP(V57,'シフト記号表（勤務時間帯） (2)'!$D$6:$X$47,21,FALSE()))</f>
        <v/>
      </c>
      <c r="W58" s="234" t="str">
        <f aca="false">IF(W57="","",VLOOKUP(W57,'シフト記号表（勤務時間帯） (2)'!$D$6:$X$47,21,FALSE()))</f>
        <v/>
      </c>
      <c r="X58" s="234" t="str">
        <f aca="false">IF(X57="","",VLOOKUP(X57,'シフト記号表（勤務時間帯） (2)'!$D$6:$X$47,21,FALSE()))</f>
        <v/>
      </c>
      <c r="Y58" s="234" t="str">
        <f aca="false">IF(Y57="","",VLOOKUP(Y57,'シフト記号表（勤務時間帯） (2)'!$D$6:$X$47,21,FALSE()))</f>
        <v/>
      </c>
      <c r="Z58" s="234" t="str">
        <f aca="false">IF(Z57="","",VLOOKUP(Z57,'シフト記号表（勤務時間帯） (2)'!$D$6:$X$47,21,FALSE()))</f>
        <v/>
      </c>
      <c r="AA58" s="235" t="str">
        <f aca="false">IF(AA57="","",VLOOKUP(AA57,'シフト記号表（勤務時間帯） (2)'!$D$6:$X$47,21,FALSE()))</f>
        <v/>
      </c>
      <c r="AB58" s="233" t="str">
        <f aca="false">IF(AB57="","",VLOOKUP(AB57,'シフト記号表（勤務時間帯） (2)'!$D$6:$X$47,21,FALSE()))</f>
        <v/>
      </c>
      <c r="AC58" s="234" t="str">
        <f aca="false">IF(AC57="","",VLOOKUP(AC57,'シフト記号表（勤務時間帯） (2)'!$D$6:$X$47,21,FALSE()))</f>
        <v/>
      </c>
      <c r="AD58" s="234" t="str">
        <f aca="false">IF(AD57="","",VLOOKUP(AD57,'シフト記号表（勤務時間帯） (2)'!$D$6:$X$47,21,FALSE()))</f>
        <v/>
      </c>
      <c r="AE58" s="234" t="str">
        <f aca="false">IF(AE57="","",VLOOKUP(AE57,'シフト記号表（勤務時間帯） (2)'!$D$6:$X$47,21,FALSE()))</f>
        <v/>
      </c>
      <c r="AF58" s="234" t="str">
        <f aca="false">IF(AF57="","",VLOOKUP(AF57,'シフト記号表（勤務時間帯） (2)'!$D$6:$X$47,21,FALSE()))</f>
        <v/>
      </c>
      <c r="AG58" s="234" t="str">
        <f aca="false">IF(AG57="","",VLOOKUP(AG57,'シフト記号表（勤務時間帯） (2)'!$D$6:$X$47,21,FALSE()))</f>
        <v/>
      </c>
      <c r="AH58" s="235" t="str">
        <f aca="false">IF(AH57="","",VLOOKUP(AH57,'シフト記号表（勤務時間帯） (2)'!$D$6:$X$47,21,FALSE()))</f>
        <v/>
      </c>
      <c r="AI58" s="233" t="str">
        <f aca="false">IF(AI57="","",VLOOKUP(AI57,'シフト記号表（勤務時間帯） (2)'!$D$6:$X$47,21,FALSE()))</f>
        <v/>
      </c>
      <c r="AJ58" s="234" t="str">
        <f aca="false">IF(AJ57="","",VLOOKUP(AJ57,'シフト記号表（勤務時間帯） (2)'!$D$6:$X$47,21,FALSE()))</f>
        <v/>
      </c>
      <c r="AK58" s="234" t="str">
        <f aca="false">IF(AK57="","",VLOOKUP(AK57,'シフト記号表（勤務時間帯） (2)'!$D$6:$X$47,21,FALSE()))</f>
        <v/>
      </c>
      <c r="AL58" s="234" t="str">
        <f aca="false">IF(AL57="","",VLOOKUP(AL57,'シフト記号表（勤務時間帯） (2)'!$D$6:$X$47,21,FALSE()))</f>
        <v/>
      </c>
      <c r="AM58" s="234" t="str">
        <f aca="false">IF(AM57="","",VLOOKUP(AM57,'シフト記号表（勤務時間帯） (2)'!$D$6:$X$47,21,FALSE()))</f>
        <v/>
      </c>
      <c r="AN58" s="234" t="str">
        <f aca="false">IF(AN57="","",VLOOKUP(AN57,'シフト記号表（勤務時間帯） (2)'!$D$6:$X$47,21,FALSE()))</f>
        <v/>
      </c>
      <c r="AO58" s="235" t="str">
        <f aca="false">IF(AO57="","",VLOOKUP(AO57,'シフト記号表（勤務時間帯） (2)'!$D$6:$X$47,21,FALSE()))</f>
        <v/>
      </c>
      <c r="AP58" s="233" t="str">
        <f aca="false">IF(AP57="","",VLOOKUP(AP57,'シフト記号表（勤務時間帯） (2)'!$D$6:$X$47,21,FALSE()))</f>
        <v/>
      </c>
      <c r="AQ58" s="234" t="str">
        <f aca="false">IF(AQ57="","",VLOOKUP(AQ57,'シフト記号表（勤務時間帯） (2)'!$D$6:$X$47,21,FALSE()))</f>
        <v/>
      </c>
      <c r="AR58" s="234" t="str">
        <f aca="false">IF(AR57="","",VLOOKUP(AR57,'シフト記号表（勤務時間帯） (2)'!$D$6:$X$47,21,FALSE()))</f>
        <v/>
      </c>
      <c r="AS58" s="234" t="str">
        <f aca="false">IF(AS57="","",VLOOKUP(AS57,'シフト記号表（勤務時間帯） (2)'!$D$6:$X$47,21,FALSE()))</f>
        <v/>
      </c>
      <c r="AT58" s="234" t="str">
        <f aca="false">IF(AT57="","",VLOOKUP(AT57,'シフト記号表（勤務時間帯） (2)'!$D$6:$X$47,21,FALSE()))</f>
        <v/>
      </c>
      <c r="AU58" s="234" t="str">
        <f aca="false">IF(AU57="","",VLOOKUP(AU57,'シフト記号表（勤務時間帯） (2)'!$D$6:$X$47,21,FALSE()))</f>
        <v/>
      </c>
      <c r="AV58" s="235" t="str">
        <f aca="false">IF(AV57="","",VLOOKUP(AV57,'シフト記号表（勤務時間帯） (2)'!$D$6:$X$47,21,FALSE()))</f>
        <v/>
      </c>
      <c r="AW58" s="233" t="str">
        <f aca="false">IF(AW57="","",VLOOKUP(AW57,'シフト記号表（勤務時間帯） (2)'!$D$6:$X$47,21,FALSE()))</f>
        <v/>
      </c>
      <c r="AX58" s="234" t="str">
        <f aca="false">IF(AX57="","",VLOOKUP(AX57,'シフト記号表（勤務時間帯） (2)'!$D$6:$X$47,21,FALSE()))</f>
        <v/>
      </c>
      <c r="AY58" s="234" t="str">
        <f aca="false">IF(AY57="","",VLOOKUP(AY57,'シフト記号表（勤務時間帯） (2)'!$D$6:$X$47,21,FALSE()))</f>
        <v/>
      </c>
      <c r="AZ58" s="99" t="n">
        <f aca="false">IF($BC$3="４週",SUM(U58:AV58),IF($BC$3="暦月",SUM(U58:AY58),""))</f>
        <v>0</v>
      </c>
      <c r="BA58" s="99"/>
      <c r="BB58" s="100" t="n">
        <f aca="false">IF($BC$3="４週",AZ58/4,IF($BC$3="暦月",(AZ58/($BC$8/7)),""))</f>
        <v>0</v>
      </c>
      <c r="BC58" s="100"/>
      <c r="BD58" s="249"/>
      <c r="BE58" s="249"/>
      <c r="BF58" s="249"/>
      <c r="BG58" s="249"/>
      <c r="BH58" s="249"/>
    </row>
    <row r="59" customFormat="false" ht="20.25" hidden="false" customHeight="true" outlineLevel="0" collapsed="false">
      <c r="B59" s="358"/>
      <c r="C59" s="250"/>
      <c r="D59" s="250"/>
      <c r="E59" s="250"/>
      <c r="F59" s="359"/>
      <c r="G59" s="360" t="n">
        <f aca="false">C57</f>
        <v>0</v>
      </c>
      <c r="H59" s="380"/>
      <c r="I59" s="244"/>
      <c r="J59" s="244"/>
      <c r="K59" s="244"/>
      <c r="L59" s="244"/>
      <c r="M59" s="370"/>
      <c r="N59" s="370"/>
      <c r="O59" s="370"/>
      <c r="P59" s="388" t="s">
        <v>203</v>
      </c>
      <c r="Q59" s="389"/>
      <c r="R59" s="389"/>
      <c r="S59" s="390"/>
      <c r="T59" s="391"/>
      <c r="U59" s="96" t="str">
        <f aca="false">IF(U57="","",VLOOKUP(U57,'シフト記号表（勤務時間帯） (2)'!$D$6:$Z$47,23,FALSE()))</f>
        <v/>
      </c>
      <c r="V59" s="97" t="str">
        <f aca="false">IF(V57="","",VLOOKUP(V57,'シフト記号表（勤務時間帯） (2)'!$D$6:$Z$47,23,FALSE()))</f>
        <v/>
      </c>
      <c r="W59" s="97" t="str">
        <f aca="false">IF(W57="","",VLOOKUP(W57,'シフト記号表（勤務時間帯） (2)'!$D$6:$Z$47,23,FALSE()))</f>
        <v/>
      </c>
      <c r="X59" s="97" t="str">
        <f aca="false">IF(X57="","",VLOOKUP(X57,'シフト記号表（勤務時間帯） (2)'!$D$6:$Z$47,23,FALSE()))</f>
        <v/>
      </c>
      <c r="Y59" s="97" t="str">
        <f aca="false">IF(Y57="","",VLOOKUP(Y57,'シフト記号表（勤務時間帯） (2)'!$D$6:$Z$47,23,FALSE()))</f>
        <v/>
      </c>
      <c r="Z59" s="97" t="str">
        <f aca="false">IF(Z57="","",VLOOKUP(Z57,'シフト記号表（勤務時間帯） (2)'!$D$6:$Z$47,23,FALSE()))</f>
        <v/>
      </c>
      <c r="AA59" s="98" t="str">
        <f aca="false">IF(AA57="","",VLOOKUP(AA57,'シフト記号表（勤務時間帯） (2)'!$D$6:$Z$47,23,FALSE()))</f>
        <v/>
      </c>
      <c r="AB59" s="96" t="str">
        <f aca="false">IF(AB57="","",VLOOKUP(AB57,'シフト記号表（勤務時間帯） (2)'!$D$6:$Z$47,23,FALSE()))</f>
        <v/>
      </c>
      <c r="AC59" s="97" t="str">
        <f aca="false">IF(AC57="","",VLOOKUP(AC57,'シフト記号表（勤務時間帯） (2)'!$D$6:$Z$47,23,FALSE()))</f>
        <v/>
      </c>
      <c r="AD59" s="97" t="str">
        <f aca="false">IF(AD57="","",VLOOKUP(AD57,'シフト記号表（勤務時間帯） (2)'!$D$6:$Z$47,23,FALSE()))</f>
        <v/>
      </c>
      <c r="AE59" s="97" t="str">
        <f aca="false">IF(AE57="","",VLOOKUP(AE57,'シフト記号表（勤務時間帯） (2)'!$D$6:$Z$47,23,FALSE()))</f>
        <v/>
      </c>
      <c r="AF59" s="97" t="str">
        <f aca="false">IF(AF57="","",VLOOKUP(AF57,'シフト記号表（勤務時間帯） (2)'!$D$6:$Z$47,23,FALSE()))</f>
        <v/>
      </c>
      <c r="AG59" s="97" t="str">
        <f aca="false">IF(AG57="","",VLOOKUP(AG57,'シフト記号表（勤務時間帯） (2)'!$D$6:$Z$47,23,FALSE()))</f>
        <v/>
      </c>
      <c r="AH59" s="98" t="str">
        <f aca="false">IF(AH57="","",VLOOKUP(AH57,'シフト記号表（勤務時間帯） (2)'!$D$6:$Z$47,23,FALSE()))</f>
        <v/>
      </c>
      <c r="AI59" s="96" t="str">
        <f aca="false">IF(AI57="","",VLOOKUP(AI57,'シフト記号表（勤務時間帯） (2)'!$D$6:$Z$47,23,FALSE()))</f>
        <v/>
      </c>
      <c r="AJ59" s="97" t="str">
        <f aca="false">IF(AJ57="","",VLOOKUP(AJ57,'シフト記号表（勤務時間帯） (2)'!$D$6:$Z$47,23,FALSE()))</f>
        <v/>
      </c>
      <c r="AK59" s="97" t="str">
        <f aca="false">IF(AK57="","",VLOOKUP(AK57,'シフト記号表（勤務時間帯） (2)'!$D$6:$Z$47,23,FALSE()))</f>
        <v/>
      </c>
      <c r="AL59" s="97" t="str">
        <f aca="false">IF(AL57="","",VLOOKUP(AL57,'シフト記号表（勤務時間帯） (2)'!$D$6:$Z$47,23,FALSE()))</f>
        <v/>
      </c>
      <c r="AM59" s="97" t="str">
        <f aca="false">IF(AM57="","",VLOOKUP(AM57,'シフト記号表（勤務時間帯） (2)'!$D$6:$Z$47,23,FALSE()))</f>
        <v/>
      </c>
      <c r="AN59" s="97" t="str">
        <f aca="false">IF(AN57="","",VLOOKUP(AN57,'シフト記号表（勤務時間帯） (2)'!$D$6:$Z$47,23,FALSE()))</f>
        <v/>
      </c>
      <c r="AO59" s="98" t="str">
        <f aca="false">IF(AO57="","",VLOOKUP(AO57,'シフト記号表（勤務時間帯） (2)'!$D$6:$Z$47,23,FALSE()))</f>
        <v/>
      </c>
      <c r="AP59" s="96" t="str">
        <f aca="false">IF(AP57="","",VLOOKUP(AP57,'シフト記号表（勤務時間帯） (2)'!$D$6:$Z$47,23,FALSE()))</f>
        <v/>
      </c>
      <c r="AQ59" s="97" t="str">
        <f aca="false">IF(AQ57="","",VLOOKUP(AQ57,'シフト記号表（勤務時間帯） (2)'!$D$6:$Z$47,23,FALSE()))</f>
        <v/>
      </c>
      <c r="AR59" s="97" t="str">
        <f aca="false">IF(AR57="","",VLOOKUP(AR57,'シフト記号表（勤務時間帯） (2)'!$D$6:$Z$47,23,FALSE()))</f>
        <v/>
      </c>
      <c r="AS59" s="97" t="str">
        <f aca="false">IF(AS57="","",VLOOKUP(AS57,'シフト記号表（勤務時間帯） (2)'!$D$6:$Z$47,23,FALSE()))</f>
        <v/>
      </c>
      <c r="AT59" s="97" t="str">
        <f aca="false">IF(AT57="","",VLOOKUP(AT57,'シフト記号表（勤務時間帯） (2)'!$D$6:$Z$47,23,FALSE()))</f>
        <v/>
      </c>
      <c r="AU59" s="97" t="str">
        <f aca="false">IF(AU57="","",VLOOKUP(AU57,'シフト記号表（勤務時間帯） (2)'!$D$6:$Z$47,23,FALSE()))</f>
        <v/>
      </c>
      <c r="AV59" s="98" t="str">
        <f aca="false">IF(AV57="","",VLOOKUP(AV57,'シフト記号表（勤務時間帯） (2)'!$D$6:$Z$47,23,FALSE()))</f>
        <v/>
      </c>
      <c r="AW59" s="96" t="str">
        <f aca="false">IF(AW57="","",VLOOKUP(AW57,'シフト記号表（勤務時間帯） (2)'!$D$6:$Z$47,23,FALSE()))</f>
        <v/>
      </c>
      <c r="AX59" s="97" t="str">
        <f aca="false">IF(AX57="","",VLOOKUP(AX57,'シフト記号表（勤務時間帯） (2)'!$D$6:$Z$47,23,FALSE()))</f>
        <v/>
      </c>
      <c r="AY59" s="97" t="str">
        <f aca="false">IF(AY57="","",VLOOKUP(AY57,'シフト記号表（勤務時間帯） (2)'!$D$6:$Z$47,23,FALSE()))</f>
        <v/>
      </c>
      <c r="AZ59" s="365" t="n">
        <f aca="false">IF($BC$3="４週",SUM(U59:AV59),IF($BC$3="暦月",SUM(U59:AY59),""))</f>
        <v>0</v>
      </c>
      <c r="BA59" s="365"/>
      <c r="BB59" s="366" t="n">
        <f aca="false">IF($BC$3="４週",AZ59/4,IF($BC$3="暦月",(AZ59/($BC$8/7)),""))</f>
        <v>0</v>
      </c>
      <c r="BC59" s="366"/>
      <c r="BD59" s="249"/>
      <c r="BE59" s="249"/>
      <c r="BF59" s="249"/>
      <c r="BG59" s="249"/>
      <c r="BH59" s="249"/>
    </row>
    <row r="60" customFormat="false" ht="20.25" hidden="false" customHeight="true" outlineLevel="0" collapsed="false">
      <c r="B60" s="367"/>
      <c r="C60" s="250"/>
      <c r="D60" s="250"/>
      <c r="E60" s="250"/>
      <c r="F60" s="353"/>
      <c r="G60" s="231"/>
      <c r="H60" s="380"/>
      <c r="I60" s="244"/>
      <c r="J60" s="244"/>
      <c r="K60" s="244"/>
      <c r="L60" s="244"/>
      <c r="M60" s="370"/>
      <c r="N60" s="370"/>
      <c r="O60" s="370"/>
      <c r="P60" s="371" t="s">
        <v>34</v>
      </c>
      <c r="Q60" s="381"/>
      <c r="R60" s="381"/>
      <c r="S60" s="382"/>
      <c r="T60" s="387"/>
      <c r="U60" s="375"/>
      <c r="V60" s="376"/>
      <c r="W60" s="376"/>
      <c r="X60" s="376"/>
      <c r="Y60" s="376"/>
      <c r="Z60" s="376"/>
      <c r="AA60" s="377"/>
      <c r="AB60" s="375"/>
      <c r="AC60" s="376"/>
      <c r="AD60" s="376"/>
      <c r="AE60" s="376"/>
      <c r="AF60" s="376"/>
      <c r="AG60" s="376"/>
      <c r="AH60" s="377"/>
      <c r="AI60" s="375"/>
      <c r="AJ60" s="376"/>
      <c r="AK60" s="376"/>
      <c r="AL60" s="376"/>
      <c r="AM60" s="376"/>
      <c r="AN60" s="376"/>
      <c r="AO60" s="377"/>
      <c r="AP60" s="375"/>
      <c r="AQ60" s="376"/>
      <c r="AR60" s="376"/>
      <c r="AS60" s="376"/>
      <c r="AT60" s="376"/>
      <c r="AU60" s="376"/>
      <c r="AV60" s="377"/>
      <c r="AW60" s="375"/>
      <c r="AX60" s="376"/>
      <c r="AY60" s="376"/>
      <c r="AZ60" s="378"/>
      <c r="BA60" s="378"/>
      <c r="BB60" s="379"/>
      <c r="BC60" s="379"/>
      <c r="BD60" s="249"/>
      <c r="BE60" s="249"/>
      <c r="BF60" s="249"/>
      <c r="BG60" s="249"/>
      <c r="BH60" s="249"/>
    </row>
    <row r="61" customFormat="false" ht="20.25" hidden="false" customHeight="true" outlineLevel="0" collapsed="false">
      <c r="B61" s="352" t="n">
        <f aca="false">B58+1</f>
        <v>14</v>
      </c>
      <c r="C61" s="250"/>
      <c r="D61" s="250"/>
      <c r="E61" s="250"/>
      <c r="F61" s="353" t="n">
        <f aca="false">C60</f>
        <v>0</v>
      </c>
      <c r="G61" s="231"/>
      <c r="H61" s="380"/>
      <c r="I61" s="244"/>
      <c r="J61" s="244"/>
      <c r="K61" s="244"/>
      <c r="L61" s="244"/>
      <c r="M61" s="370"/>
      <c r="N61" s="370"/>
      <c r="O61" s="370"/>
      <c r="P61" s="354" t="s">
        <v>202</v>
      </c>
      <c r="Q61" s="355"/>
      <c r="R61" s="355"/>
      <c r="S61" s="356"/>
      <c r="T61" s="357"/>
      <c r="U61" s="233" t="str">
        <f aca="false">IF(U60="","",VLOOKUP(U60,'シフト記号表（勤務時間帯） (2)'!$D$6:$X$47,21,FALSE()))</f>
        <v/>
      </c>
      <c r="V61" s="234" t="str">
        <f aca="false">IF(V60="","",VLOOKUP(V60,'シフト記号表（勤務時間帯） (2)'!$D$6:$X$47,21,FALSE()))</f>
        <v/>
      </c>
      <c r="W61" s="234" t="str">
        <f aca="false">IF(W60="","",VLOOKUP(W60,'シフト記号表（勤務時間帯） (2)'!$D$6:$X$47,21,FALSE()))</f>
        <v/>
      </c>
      <c r="X61" s="234" t="str">
        <f aca="false">IF(X60="","",VLOOKUP(X60,'シフト記号表（勤務時間帯） (2)'!$D$6:$X$47,21,FALSE()))</f>
        <v/>
      </c>
      <c r="Y61" s="234" t="str">
        <f aca="false">IF(Y60="","",VLOOKUP(Y60,'シフト記号表（勤務時間帯） (2)'!$D$6:$X$47,21,FALSE()))</f>
        <v/>
      </c>
      <c r="Z61" s="234" t="str">
        <f aca="false">IF(Z60="","",VLOOKUP(Z60,'シフト記号表（勤務時間帯） (2)'!$D$6:$X$47,21,FALSE()))</f>
        <v/>
      </c>
      <c r="AA61" s="235" t="str">
        <f aca="false">IF(AA60="","",VLOOKUP(AA60,'シフト記号表（勤務時間帯） (2)'!$D$6:$X$47,21,FALSE()))</f>
        <v/>
      </c>
      <c r="AB61" s="233" t="str">
        <f aca="false">IF(AB60="","",VLOOKUP(AB60,'シフト記号表（勤務時間帯） (2)'!$D$6:$X$47,21,FALSE()))</f>
        <v/>
      </c>
      <c r="AC61" s="234" t="str">
        <f aca="false">IF(AC60="","",VLOOKUP(AC60,'シフト記号表（勤務時間帯） (2)'!$D$6:$X$47,21,FALSE()))</f>
        <v/>
      </c>
      <c r="AD61" s="234" t="str">
        <f aca="false">IF(AD60="","",VLOOKUP(AD60,'シフト記号表（勤務時間帯） (2)'!$D$6:$X$47,21,FALSE()))</f>
        <v/>
      </c>
      <c r="AE61" s="234" t="str">
        <f aca="false">IF(AE60="","",VLOOKUP(AE60,'シフト記号表（勤務時間帯） (2)'!$D$6:$X$47,21,FALSE()))</f>
        <v/>
      </c>
      <c r="AF61" s="234" t="str">
        <f aca="false">IF(AF60="","",VLOOKUP(AF60,'シフト記号表（勤務時間帯） (2)'!$D$6:$X$47,21,FALSE()))</f>
        <v/>
      </c>
      <c r="AG61" s="234" t="str">
        <f aca="false">IF(AG60="","",VLOOKUP(AG60,'シフト記号表（勤務時間帯） (2)'!$D$6:$X$47,21,FALSE()))</f>
        <v/>
      </c>
      <c r="AH61" s="235" t="str">
        <f aca="false">IF(AH60="","",VLOOKUP(AH60,'シフト記号表（勤務時間帯） (2)'!$D$6:$X$47,21,FALSE()))</f>
        <v/>
      </c>
      <c r="AI61" s="233" t="str">
        <f aca="false">IF(AI60="","",VLOOKUP(AI60,'シフト記号表（勤務時間帯） (2)'!$D$6:$X$47,21,FALSE()))</f>
        <v/>
      </c>
      <c r="AJ61" s="234" t="str">
        <f aca="false">IF(AJ60="","",VLOOKUP(AJ60,'シフト記号表（勤務時間帯） (2)'!$D$6:$X$47,21,FALSE()))</f>
        <v/>
      </c>
      <c r="AK61" s="234" t="str">
        <f aca="false">IF(AK60="","",VLOOKUP(AK60,'シフト記号表（勤務時間帯） (2)'!$D$6:$X$47,21,FALSE()))</f>
        <v/>
      </c>
      <c r="AL61" s="234" t="str">
        <f aca="false">IF(AL60="","",VLOOKUP(AL60,'シフト記号表（勤務時間帯） (2)'!$D$6:$X$47,21,FALSE()))</f>
        <v/>
      </c>
      <c r="AM61" s="234" t="str">
        <f aca="false">IF(AM60="","",VLOOKUP(AM60,'シフト記号表（勤務時間帯） (2)'!$D$6:$X$47,21,FALSE()))</f>
        <v/>
      </c>
      <c r="AN61" s="234" t="str">
        <f aca="false">IF(AN60="","",VLOOKUP(AN60,'シフト記号表（勤務時間帯） (2)'!$D$6:$X$47,21,FALSE()))</f>
        <v/>
      </c>
      <c r="AO61" s="235" t="str">
        <f aca="false">IF(AO60="","",VLOOKUP(AO60,'シフト記号表（勤務時間帯） (2)'!$D$6:$X$47,21,FALSE()))</f>
        <v/>
      </c>
      <c r="AP61" s="233" t="str">
        <f aca="false">IF(AP60="","",VLOOKUP(AP60,'シフト記号表（勤務時間帯） (2)'!$D$6:$X$47,21,FALSE()))</f>
        <v/>
      </c>
      <c r="AQ61" s="234" t="str">
        <f aca="false">IF(AQ60="","",VLOOKUP(AQ60,'シフト記号表（勤務時間帯） (2)'!$D$6:$X$47,21,FALSE()))</f>
        <v/>
      </c>
      <c r="AR61" s="234" t="str">
        <f aca="false">IF(AR60="","",VLOOKUP(AR60,'シフト記号表（勤務時間帯） (2)'!$D$6:$X$47,21,FALSE()))</f>
        <v/>
      </c>
      <c r="AS61" s="234" t="str">
        <f aca="false">IF(AS60="","",VLOOKUP(AS60,'シフト記号表（勤務時間帯） (2)'!$D$6:$X$47,21,FALSE()))</f>
        <v/>
      </c>
      <c r="AT61" s="234" t="str">
        <f aca="false">IF(AT60="","",VLOOKUP(AT60,'シフト記号表（勤務時間帯） (2)'!$D$6:$X$47,21,FALSE()))</f>
        <v/>
      </c>
      <c r="AU61" s="234" t="str">
        <f aca="false">IF(AU60="","",VLOOKUP(AU60,'シフト記号表（勤務時間帯） (2)'!$D$6:$X$47,21,FALSE()))</f>
        <v/>
      </c>
      <c r="AV61" s="235" t="str">
        <f aca="false">IF(AV60="","",VLOOKUP(AV60,'シフト記号表（勤務時間帯） (2)'!$D$6:$X$47,21,FALSE()))</f>
        <v/>
      </c>
      <c r="AW61" s="233" t="str">
        <f aca="false">IF(AW60="","",VLOOKUP(AW60,'シフト記号表（勤務時間帯） (2)'!$D$6:$X$47,21,FALSE()))</f>
        <v/>
      </c>
      <c r="AX61" s="234" t="str">
        <f aca="false">IF(AX60="","",VLOOKUP(AX60,'シフト記号表（勤務時間帯） (2)'!$D$6:$X$47,21,FALSE()))</f>
        <v/>
      </c>
      <c r="AY61" s="234" t="str">
        <f aca="false">IF(AY60="","",VLOOKUP(AY60,'シフト記号表（勤務時間帯） (2)'!$D$6:$X$47,21,FALSE()))</f>
        <v/>
      </c>
      <c r="AZ61" s="99" t="n">
        <f aca="false">IF($BC$3="４週",SUM(U61:AV61),IF($BC$3="暦月",SUM(U61:AY61),""))</f>
        <v>0</v>
      </c>
      <c r="BA61" s="99"/>
      <c r="BB61" s="100" t="n">
        <f aca="false">IF($BC$3="４週",AZ61/4,IF($BC$3="暦月",(AZ61/($BC$8/7)),""))</f>
        <v>0</v>
      </c>
      <c r="BC61" s="100"/>
      <c r="BD61" s="249"/>
      <c r="BE61" s="249"/>
      <c r="BF61" s="249"/>
      <c r="BG61" s="249"/>
      <c r="BH61" s="249"/>
    </row>
    <row r="62" customFormat="false" ht="20.25" hidden="false" customHeight="true" outlineLevel="0" collapsed="false">
      <c r="B62" s="358"/>
      <c r="C62" s="250"/>
      <c r="D62" s="250"/>
      <c r="E62" s="250"/>
      <c r="F62" s="359"/>
      <c r="G62" s="360" t="n">
        <f aca="false">C60</f>
        <v>0</v>
      </c>
      <c r="H62" s="380"/>
      <c r="I62" s="244"/>
      <c r="J62" s="244"/>
      <c r="K62" s="244"/>
      <c r="L62" s="244"/>
      <c r="M62" s="370"/>
      <c r="N62" s="370"/>
      <c r="O62" s="370"/>
      <c r="P62" s="388" t="s">
        <v>203</v>
      </c>
      <c r="Q62" s="389"/>
      <c r="R62" s="389"/>
      <c r="S62" s="390"/>
      <c r="T62" s="391"/>
      <c r="U62" s="96" t="str">
        <f aca="false">IF(U60="","",VLOOKUP(U60,'シフト記号表（勤務時間帯） (2)'!$D$6:$Z$47,23,FALSE()))</f>
        <v/>
      </c>
      <c r="V62" s="97" t="str">
        <f aca="false">IF(V60="","",VLOOKUP(V60,'シフト記号表（勤務時間帯） (2)'!$D$6:$Z$47,23,FALSE()))</f>
        <v/>
      </c>
      <c r="W62" s="97" t="str">
        <f aca="false">IF(W60="","",VLOOKUP(W60,'シフト記号表（勤務時間帯） (2)'!$D$6:$Z$47,23,FALSE()))</f>
        <v/>
      </c>
      <c r="X62" s="97" t="str">
        <f aca="false">IF(X60="","",VLOOKUP(X60,'シフト記号表（勤務時間帯） (2)'!$D$6:$Z$47,23,FALSE()))</f>
        <v/>
      </c>
      <c r="Y62" s="97" t="str">
        <f aca="false">IF(Y60="","",VLOOKUP(Y60,'シフト記号表（勤務時間帯） (2)'!$D$6:$Z$47,23,FALSE()))</f>
        <v/>
      </c>
      <c r="Z62" s="97" t="str">
        <f aca="false">IF(Z60="","",VLOOKUP(Z60,'シフト記号表（勤務時間帯） (2)'!$D$6:$Z$47,23,FALSE()))</f>
        <v/>
      </c>
      <c r="AA62" s="98" t="str">
        <f aca="false">IF(AA60="","",VLOOKUP(AA60,'シフト記号表（勤務時間帯） (2)'!$D$6:$Z$47,23,FALSE()))</f>
        <v/>
      </c>
      <c r="AB62" s="96" t="str">
        <f aca="false">IF(AB60="","",VLOOKUP(AB60,'シフト記号表（勤務時間帯） (2)'!$D$6:$Z$47,23,FALSE()))</f>
        <v/>
      </c>
      <c r="AC62" s="97" t="str">
        <f aca="false">IF(AC60="","",VLOOKUP(AC60,'シフト記号表（勤務時間帯） (2)'!$D$6:$Z$47,23,FALSE()))</f>
        <v/>
      </c>
      <c r="AD62" s="97" t="str">
        <f aca="false">IF(AD60="","",VLOOKUP(AD60,'シフト記号表（勤務時間帯） (2)'!$D$6:$Z$47,23,FALSE()))</f>
        <v/>
      </c>
      <c r="AE62" s="97" t="str">
        <f aca="false">IF(AE60="","",VLOOKUP(AE60,'シフト記号表（勤務時間帯） (2)'!$D$6:$Z$47,23,FALSE()))</f>
        <v/>
      </c>
      <c r="AF62" s="97" t="str">
        <f aca="false">IF(AF60="","",VLOOKUP(AF60,'シフト記号表（勤務時間帯） (2)'!$D$6:$Z$47,23,FALSE()))</f>
        <v/>
      </c>
      <c r="AG62" s="97" t="str">
        <f aca="false">IF(AG60="","",VLOOKUP(AG60,'シフト記号表（勤務時間帯） (2)'!$D$6:$Z$47,23,FALSE()))</f>
        <v/>
      </c>
      <c r="AH62" s="98" t="str">
        <f aca="false">IF(AH60="","",VLOOKUP(AH60,'シフト記号表（勤務時間帯） (2)'!$D$6:$Z$47,23,FALSE()))</f>
        <v/>
      </c>
      <c r="AI62" s="96" t="str">
        <f aca="false">IF(AI60="","",VLOOKUP(AI60,'シフト記号表（勤務時間帯） (2)'!$D$6:$Z$47,23,FALSE()))</f>
        <v/>
      </c>
      <c r="AJ62" s="97" t="str">
        <f aca="false">IF(AJ60="","",VLOOKUP(AJ60,'シフト記号表（勤務時間帯） (2)'!$D$6:$Z$47,23,FALSE()))</f>
        <v/>
      </c>
      <c r="AK62" s="97" t="str">
        <f aca="false">IF(AK60="","",VLOOKUP(AK60,'シフト記号表（勤務時間帯） (2)'!$D$6:$Z$47,23,FALSE()))</f>
        <v/>
      </c>
      <c r="AL62" s="97" t="str">
        <f aca="false">IF(AL60="","",VLOOKUP(AL60,'シフト記号表（勤務時間帯） (2)'!$D$6:$Z$47,23,FALSE()))</f>
        <v/>
      </c>
      <c r="AM62" s="97" t="str">
        <f aca="false">IF(AM60="","",VLOOKUP(AM60,'シフト記号表（勤務時間帯） (2)'!$D$6:$Z$47,23,FALSE()))</f>
        <v/>
      </c>
      <c r="AN62" s="97" t="str">
        <f aca="false">IF(AN60="","",VLOOKUP(AN60,'シフト記号表（勤務時間帯） (2)'!$D$6:$Z$47,23,FALSE()))</f>
        <v/>
      </c>
      <c r="AO62" s="98" t="str">
        <f aca="false">IF(AO60="","",VLOOKUP(AO60,'シフト記号表（勤務時間帯） (2)'!$D$6:$Z$47,23,FALSE()))</f>
        <v/>
      </c>
      <c r="AP62" s="96" t="str">
        <f aca="false">IF(AP60="","",VLOOKUP(AP60,'シフト記号表（勤務時間帯） (2)'!$D$6:$Z$47,23,FALSE()))</f>
        <v/>
      </c>
      <c r="AQ62" s="97" t="str">
        <f aca="false">IF(AQ60="","",VLOOKUP(AQ60,'シフト記号表（勤務時間帯） (2)'!$D$6:$Z$47,23,FALSE()))</f>
        <v/>
      </c>
      <c r="AR62" s="97" t="str">
        <f aca="false">IF(AR60="","",VLOOKUP(AR60,'シフト記号表（勤務時間帯） (2)'!$D$6:$Z$47,23,FALSE()))</f>
        <v/>
      </c>
      <c r="AS62" s="97" t="str">
        <f aca="false">IF(AS60="","",VLOOKUP(AS60,'シフト記号表（勤務時間帯） (2)'!$D$6:$Z$47,23,FALSE()))</f>
        <v/>
      </c>
      <c r="AT62" s="97" t="str">
        <f aca="false">IF(AT60="","",VLOOKUP(AT60,'シフト記号表（勤務時間帯） (2)'!$D$6:$Z$47,23,FALSE()))</f>
        <v/>
      </c>
      <c r="AU62" s="97" t="str">
        <f aca="false">IF(AU60="","",VLOOKUP(AU60,'シフト記号表（勤務時間帯） (2)'!$D$6:$Z$47,23,FALSE()))</f>
        <v/>
      </c>
      <c r="AV62" s="98" t="str">
        <f aca="false">IF(AV60="","",VLOOKUP(AV60,'シフト記号表（勤務時間帯） (2)'!$D$6:$Z$47,23,FALSE()))</f>
        <v/>
      </c>
      <c r="AW62" s="96" t="str">
        <f aca="false">IF(AW60="","",VLOOKUP(AW60,'シフト記号表（勤務時間帯） (2)'!$D$6:$Z$47,23,FALSE()))</f>
        <v/>
      </c>
      <c r="AX62" s="97" t="str">
        <f aca="false">IF(AX60="","",VLOOKUP(AX60,'シフト記号表（勤務時間帯） (2)'!$D$6:$Z$47,23,FALSE()))</f>
        <v/>
      </c>
      <c r="AY62" s="97" t="str">
        <f aca="false">IF(AY60="","",VLOOKUP(AY60,'シフト記号表（勤務時間帯） (2)'!$D$6:$Z$47,23,FALSE()))</f>
        <v/>
      </c>
      <c r="AZ62" s="365" t="n">
        <f aca="false">IF($BC$3="４週",SUM(U62:AV62),IF($BC$3="暦月",SUM(U62:AY62),""))</f>
        <v>0</v>
      </c>
      <c r="BA62" s="365"/>
      <c r="BB62" s="366" t="n">
        <f aca="false">IF($BC$3="４週",AZ62/4,IF($BC$3="暦月",(AZ62/($BC$8/7)),""))</f>
        <v>0</v>
      </c>
      <c r="BC62" s="366"/>
      <c r="BD62" s="249"/>
      <c r="BE62" s="249"/>
      <c r="BF62" s="249"/>
      <c r="BG62" s="249"/>
      <c r="BH62" s="249"/>
    </row>
    <row r="63" customFormat="false" ht="20.25" hidden="false" customHeight="true" outlineLevel="0" collapsed="false">
      <c r="B63" s="367"/>
      <c r="C63" s="250"/>
      <c r="D63" s="250"/>
      <c r="E63" s="250"/>
      <c r="F63" s="353"/>
      <c r="G63" s="231"/>
      <c r="H63" s="380"/>
      <c r="I63" s="244"/>
      <c r="J63" s="244"/>
      <c r="K63" s="244"/>
      <c r="L63" s="244"/>
      <c r="M63" s="370"/>
      <c r="N63" s="370"/>
      <c r="O63" s="370"/>
      <c r="P63" s="371" t="s">
        <v>34</v>
      </c>
      <c r="Q63" s="381"/>
      <c r="R63" s="381"/>
      <c r="S63" s="382"/>
      <c r="T63" s="387"/>
      <c r="U63" s="375"/>
      <c r="V63" s="376"/>
      <c r="W63" s="376"/>
      <c r="X63" s="376"/>
      <c r="Y63" s="376"/>
      <c r="Z63" s="376"/>
      <c r="AA63" s="377"/>
      <c r="AB63" s="375"/>
      <c r="AC63" s="376"/>
      <c r="AD63" s="376"/>
      <c r="AE63" s="376"/>
      <c r="AF63" s="376"/>
      <c r="AG63" s="376"/>
      <c r="AH63" s="377"/>
      <c r="AI63" s="375"/>
      <c r="AJ63" s="376"/>
      <c r="AK63" s="376"/>
      <c r="AL63" s="376"/>
      <c r="AM63" s="376"/>
      <c r="AN63" s="376"/>
      <c r="AO63" s="377"/>
      <c r="AP63" s="375"/>
      <c r="AQ63" s="376"/>
      <c r="AR63" s="376"/>
      <c r="AS63" s="376"/>
      <c r="AT63" s="376"/>
      <c r="AU63" s="376"/>
      <c r="AV63" s="377"/>
      <c r="AW63" s="375"/>
      <c r="AX63" s="376"/>
      <c r="AY63" s="376"/>
      <c r="AZ63" s="378"/>
      <c r="BA63" s="378"/>
      <c r="BB63" s="379"/>
      <c r="BC63" s="379"/>
      <c r="BD63" s="249"/>
      <c r="BE63" s="249"/>
      <c r="BF63" s="249"/>
      <c r="BG63" s="249"/>
      <c r="BH63" s="249"/>
    </row>
    <row r="64" customFormat="false" ht="20.25" hidden="false" customHeight="true" outlineLevel="0" collapsed="false">
      <c r="B64" s="352" t="n">
        <f aca="false">B61+1</f>
        <v>15</v>
      </c>
      <c r="C64" s="250"/>
      <c r="D64" s="250"/>
      <c r="E64" s="250"/>
      <c r="F64" s="353" t="n">
        <f aca="false">C63</f>
        <v>0</v>
      </c>
      <c r="G64" s="231"/>
      <c r="H64" s="380"/>
      <c r="I64" s="244"/>
      <c r="J64" s="244"/>
      <c r="K64" s="244"/>
      <c r="L64" s="244"/>
      <c r="M64" s="370"/>
      <c r="N64" s="370"/>
      <c r="O64" s="370"/>
      <c r="P64" s="354" t="s">
        <v>202</v>
      </c>
      <c r="Q64" s="355"/>
      <c r="R64" s="355"/>
      <c r="S64" s="356"/>
      <c r="T64" s="357"/>
      <c r="U64" s="233" t="str">
        <f aca="false">IF(U63="","",VLOOKUP(U63,'シフト記号表（勤務時間帯） (2)'!$D$6:$X$47,21,FALSE()))</f>
        <v/>
      </c>
      <c r="V64" s="234" t="str">
        <f aca="false">IF(V63="","",VLOOKUP(V63,'シフト記号表（勤務時間帯） (2)'!$D$6:$X$47,21,FALSE()))</f>
        <v/>
      </c>
      <c r="W64" s="234" t="str">
        <f aca="false">IF(W63="","",VLOOKUP(W63,'シフト記号表（勤務時間帯） (2)'!$D$6:$X$47,21,FALSE()))</f>
        <v/>
      </c>
      <c r="X64" s="234" t="str">
        <f aca="false">IF(X63="","",VLOOKUP(X63,'シフト記号表（勤務時間帯） (2)'!$D$6:$X$47,21,FALSE()))</f>
        <v/>
      </c>
      <c r="Y64" s="234" t="str">
        <f aca="false">IF(Y63="","",VLOOKUP(Y63,'シフト記号表（勤務時間帯） (2)'!$D$6:$X$47,21,FALSE()))</f>
        <v/>
      </c>
      <c r="Z64" s="234" t="str">
        <f aca="false">IF(Z63="","",VLOOKUP(Z63,'シフト記号表（勤務時間帯） (2)'!$D$6:$X$47,21,FALSE()))</f>
        <v/>
      </c>
      <c r="AA64" s="235" t="str">
        <f aca="false">IF(AA63="","",VLOOKUP(AA63,'シフト記号表（勤務時間帯） (2)'!$D$6:$X$47,21,FALSE()))</f>
        <v/>
      </c>
      <c r="AB64" s="233" t="str">
        <f aca="false">IF(AB63="","",VLOOKUP(AB63,'シフト記号表（勤務時間帯） (2)'!$D$6:$X$47,21,FALSE()))</f>
        <v/>
      </c>
      <c r="AC64" s="234" t="str">
        <f aca="false">IF(AC63="","",VLOOKUP(AC63,'シフト記号表（勤務時間帯） (2)'!$D$6:$X$47,21,FALSE()))</f>
        <v/>
      </c>
      <c r="AD64" s="234" t="str">
        <f aca="false">IF(AD63="","",VLOOKUP(AD63,'シフト記号表（勤務時間帯） (2)'!$D$6:$X$47,21,FALSE()))</f>
        <v/>
      </c>
      <c r="AE64" s="234" t="str">
        <f aca="false">IF(AE63="","",VLOOKUP(AE63,'シフト記号表（勤務時間帯） (2)'!$D$6:$X$47,21,FALSE()))</f>
        <v/>
      </c>
      <c r="AF64" s="234" t="str">
        <f aca="false">IF(AF63="","",VLOOKUP(AF63,'シフト記号表（勤務時間帯） (2)'!$D$6:$X$47,21,FALSE()))</f>
        <v/>
      </c>
      <c r="AG64" s="234" t="str">
        <f aca="false">IF(AG63="","",VLOOKUP(AG63,'シフト記号表（勤務時間帯） (2)'!$D$6:$X$47,21,FALSE()))</f>
        <v/>
      </c>
      <c r="AH64" s="235" t="str">
        <f aca="false">IF(AH63="","",VLOOKUP(AH63,'シフト記号表（勤務時間帯） (2)'!$D$6:$X$47,21,FALSE()))</f>
        <v/>
      </c>
      <c r="AI64" s="233" t="str">
        <f aca="false">IF(AI63="","",VLOOKUP(AI63,'シフト記号表（勤務時間帯） (2)'!$D$6:$X$47,21,FALSE()))</f>
        <v/>
      </c>
      <c r="AJ64" s="234" t="str">
        <f aca="false">IF(AJ63="","",VLOOKUP(AJ63,'シフト記号表（勤務時間帯） (2)'!$D$6:$X$47,21,FALSE()))</f>
        <v/>
      </c>
      <c r="AK64" s="234" t="str">
        <f aca="false">IF(AK63="","",VLOOKUP(AK63,'シフト記号表（勤務時間帯） (2)'!$D$6:$X$47,21,FALSE()))</f>
        <v/>
      </c>
      <c r="AL64" s="234" t="str">
        <f aca="false">IF(AL63="","",VLOOKUP(AL63,'シフト記号表（勤務時間帯） (2)'!$D$6:$X$47,21,FALSE()))</f>
        <v/>
      </c>
      <c r="AM64" s="234" t="str">
        <f aca="false">IF(AM63="","",VLOOKUP(AM63,'シフト記号表（勤務時間帯） (2)'!$D$6:$X$47,21,FALSE()))</f>
        <v/>
      </c>
      <c r="AN64" s="234" t="str">
        <f aca="false">IF(AN63="","",VLOOKUP(AN63,'シフト記号表（勤務時間帯） (2)'!$D$6:$X$47,21,FALSE()))</f>
        <v/>
      </c>
      <c r="AO64" s="235" t="str">
        <f aca="false">IF(AO63="","",VLOOKUP(AO63,'シフト記号表（勤務時間帯） (2)'!$D$6:$X$47,21,FALSE()))</f>
        <v/>
      </c>
      <c r="AP64" s="233" t="str">
        <f aca="false">IF(AP63="","",VLOOKUP(AP63,'シフト記号表（勤務時間帯） (2)'!$D$6:$X$47,21,FALSE()))</f>
        <v/>
      </c>
      <c r="AQ64" s="234" t="str">
        <f aca="false">IF(AQ63="","",VLOOKUP(AQ63,'シフト記号表（勤務時間帯） (2)'!$D$6:$X$47,21,FALSE()))</f>
        <v/>
      </c>
      <c r="AR64" s="234" t="str">
        <f aca="false">IF(AR63="","",VLOOKUP(AR63,'シフト記号表（勤務時間帯） (2)'!$D$6:$X$47,21,FALSE()))</f>
        <v/>
      </c>
      <c r="AS64" s="234" t="str">
        <f aca="false">IF(AS63="","",VLOOKUP(AS63,'シフト記号表（勤務時間帯） (2)'!$D$6:$X$47,21,FALSE()))</f>
        <v/>
      </c>
      <c r="AT64" s="234" t="str">
        <f aca="false">IF(AT63="","",VLOOKUP(AT63,'シフト記号表（勤務時間帯） (2)'!$D$6:$X$47,21,FALSE()))</f>
        <v/>
      </c>
      <c r="AU64" s="234" t="str">
        <f aca="false">IF(AU63="","",VLOOKUP(AU63,'シフト記号表（勤務時間帯） (2)'!$D$6:$X$47,21,FALSE()))</f>
        <v/>
      </c>
      <c r="AV64" s="235" t="str">
        <f aca="false">IF(AV63="","",VLOOKUP(AV63,'シフト記号表（勤務時間帯） (2)'!$D$6:$X$47,21,FALSE()))</f>
        <v/>
      </c>
      <c r="AW64" s="233" t="str">
        <f aca="false">IF(AW63="","",VLOOKUP(AW63,'シフト記号表（勤務時間帯） (2)'!$D$6:$X$47,21,FALSE()))</f>
        <v/>
      </c>
      <c r="AX64" s="234" t="str">
        <f aca="false">IF(AX63="","",VLOOKUP(AX63,'シフト記号表（勤務時間帯） (2)'!$D$6:$X$47,21,FALSE()))</f>
        <v/>
      </c>
      <c r="AY64" s="234" t="str">
        <f aca="false">IF(AY63="","",VLOOKUP(AY63,'シフト記号表（勤務時間帯） (2)'!$D$6:$X$47,21,FALSE()))</f>
        <v/>
      </c>
      <c r="AZ64" s="99" t="n">
        <f aca="false">IF($BC$3="４週",SUM(U64:AV64),IF($BC$3="暦月",SUM(U64:AY64),""))</f>
        <v>0</v>
      </c>
      <c r="BA64" s="99"/>
      <c r="BB64" s="100" t="n">
        <f aca="false">IF($BC$3="４週",AZ64/4,IF($BC$3="暦月",(AZ64/($BC$8/7)),""))</f>
        <v>0</v>
      </c>
      <c r="BC64" s="100"/>
      <c r="BD64" s="249"/>
      <c r="BE64" s="249"/>
      <c r="BF64" s="249"/>
      <c r="BG64" s="249"/>
      <c r="BH64" s="249"/>
    </row>
    <row r="65" customFormat="false" ht="20.25" hidden="false" customHeight="true" outlineLevel="0" collapsed="false">
      <c r="B65" s="358"/>
      <c r="C65" s="250"/>
      <c r="D65" s="250"/>
      <c r="E65" s="250"/>
      <c r="F65" s="359"/>
      <c r="G65" s="360" t="n">
        <f aca="false">C63</f>
        <v>0</v>
      </c>
      <c r="H65" s="380"/>
      <c r="I65" s="244"/>
      <c r="J65" s="244"/>
      <c r="K65" s="244"/>
      <c r="L65" s="244"/>
      <c r="M65" s="370"/>
      <c r="N65" s="370"/>
      <c r="O65" s="370"/>
      <c r="P65" s="388" t="s">
        <v>203</v>
      </c>
      <c r="Q65" s="389"/>
      <c r="R65" s="389"/>
      <c r="S65" s="390"/>
      <c r="T65" s="391"/>
      <c r="U65" s="96" t="str">
        <f aca="false">IF(U63="","",VLOOKUP(U63,'シフト記号表（勤務時間帯） (2)'!$D$6:$Z$47,23,FALSE()))</f>
        <v/>
      </c>
      <c r="V65" s="97" t="str">
        <f aca="false">IF(V63="","",VLOOKUP(V63,'シフト記号表（勤務時間帯） (2)'!$D$6:$Z$47,23,FALSE()))</f>
        <v/>
      </c>
      <c r="W65" s="97" t="str">
        <f aca="false">IF(W63="","",VLOOKUP(W63,'シフト記号表（勤務時間帯） (2)'!$D$6:$Z$47,23,FALSE()))</f>
        <v/>
      </c>
      <c r="X65" s="97" t="str">
        <f aca="false">IF(X63="","",VLOOKUP(X63,'シフト記号表（勤務時間帯） (2)'!$D$6:$Z$47,23,FALSE()))</f>
        <v/>
      </c>
      <c r="Y65" s="97" t="str">
        <f aca="false">IF(Y63="","",VLOOKUP(Y63,'シフト記号表（勤務時間帯） (2)'!$D$6:$Z$47,23,FALSE()))</f>
        <v/>
      </c>
      <c r="Z65" s="97" t="str">
        <f aca="false">IF(Z63="","",VLOOKUP(Z63,'シフト記号表（勤務時間帯） (2)'!$D$6:$Z$47,23,FALSE()))</f>
        <v/>
      </c>
      <c r="AA65" s="98" t="str">
        <f aca="false">IF(AA63="","",VLOOKUP(AA63,'シフト記号表（勤務時間帯） (2)'!$D$6:$Z$47,23,FALSE()))</f>
        <v/>
      </c>
      <c r="AB65" s="96" t="str">
        <f aca="false">IF(AB63="","",VLOOKUP(AB63,'シフト記号表（勤務時間帯） (2)'!$D$6:$Z$47,23,FALSE()))</f>
        <v/>
      </c>
      <c r="AC65" s="97" t="str">
        <f aca="false">IF(AC63="","",VLOOKUP(AC63,'シフト記号表（勤務時間帯） (2)'!$D$6:$Z$47,23,FALSE()))</f>
        <v/>
      </c>
      <c r="AD65" s="97" t="str">
        <f aca="false">IF(AD63="","",VLOOKUP(AD63,'シフト記号表（勤務時間帯） (2)'!$D$6:$Z$47,23,FALSE()))</f>
        <v/>
      </c>
      <c r="AE65" s="97" t="str">
        <f aca="false">IF(AE63="","",VLOOKUP(AE63,'シフト記号表（勤務時間帯） (2)'!$D$6:$Z$47,23,FALSE()))</f>
        <v/>
      </c>
      <c r="AF65" s="97" t="str">
        <f aca="false">IF(AF63="","",VLOOKUP(AF63,'シフト記号表（勤務時間帯） (2)'!$D$6:$Z$47,23,FALSE()))</f>
        <v/>
      </c>
      <c r="AG65" s="97" t="str">
        <f aca="false">IF(AG63="","",VLOOKUP(AG63,'シフト記号表（勤務時間帯） (2)'!$D$6:$Z$47,23,FALSE()))</f>
        <v/>
      </c>
      <c r="AH65" s="98" t="str">
        <f aca="false">IF(AH63="","",VLOOKUP(AH63,'シフト記号表（勤務時間帯） (2)'!$D$6:$Z$47,23,FALSE()))</f>
        <v/>
      </c>
      <c r="AI65" s="96" t="str">
        <f aca="false">IF(AI63="","",VLOOKUP(AI63,'シフト記号表（勤務時間帯） (2)'!$D$6:$Z$47,23,FALSE()))</f>
        <v/>
      </c>
      <c r="AJ65" s="97" t="str">
        <f aca="false">IF(AJ63="","",VLOOKUP(AJ63,'シフト記号表（勤務時間帯） (2)'!$D$6:$Z$47,23,FALSE()))</f>
        <v/>
      </c>
      <c r="AK65" s="97" t="str">
        <f aca="false">IF(AK63="","",VLOOKUP(AK63,'シフト記号表（勤務時間帯） (2)'!$D$6:$Z$47,23,FALSE()))</f>
        <v/>
      </c>
      <c r="AL65" s="97" t="str">
        <f aca="false">IF(AL63="","",VLOOKUP(AL63,'シフト記号表（勤務時間帯） (2)'!$D$6:$Z$47,23,FALSE()))</f>
        <v/>
      </c>
      <c r="AM65" s="97" t="str">
        <f aca="false">IF(AM63="","",VLOOKUP(AM63,'シフト記号表（勤務時間帯） (2)'!$D$6:$Z$47,23,FALSE()))</f>
        <v/>
      </c>
      <c r="AN65" s="97" t="str">
        <f aca="false">IF(AN63="","",VLOOKUP(AN63,'シフト記号表（勤務時間帯） (2)'!$D$6:$Z$47,23,FALSE()))</f>
        <v/>
      </c>
      <c r="AO65" s="98" t="str">
        <f aca="false">IF(AO63="","",VLOOKUP(AO63,'シフト記号表（勤務時間帯） (2)'!$D$6:$Z$47,23,FALSE()))</f>
        <v/>
      </c>
      <c r="AP65" s="96" t="str">
        <f aca="false">IF(AP63="","",VLOOKUP(AP63,'シフト記号表（勤務時間帯） (2)'!$D$6:$Z$47,23,FALSE()))</f>
        <v/>
      </c>
      <c r="AQ65" s="97" t="str">
        <f aca="false">IF(AQ63="","",VLOOKUP(AQ63,'シフト記号表（勤務時間帯） (2)'!$D$6:$Z$47,23,FALSE()))</f>
        <v/>
      </c>
      <c r="AR65" s="97" t="str">
        <f aca="false">IF(AR63="","",VLOOKUP(AR63,'シフト記号表（勤務時間帯） (2)'!$D$6:$Z$47,23,FALSE()))</f>
        <v/>
      </c>
      <c r="AS65" s="97" t="str">
        <f aca="false">IF(AS63="","",VLOOKUP(AS63,'シフト記号表（勤務時間帯） (2)'!$D$6:$Z$47,23,FALSE()))</f>
        <v/>
      </c>
      <c r="AT65" s="97" t="str">
        <f aca="false">IF(AT63="","",VLOOKUP(AT63,'シフト記号表（勤務時間帯） (2)'!$D$6:$Z$47,23,FALSE()))</f>
        <v/>
      </c>
      <c r="AU65" s="97" t="str">
        <f aca="false">IF(AU63="","",VLOOKUP(AU63,'シフト記号表（勤務時間帯） (2)'!$D$6:$Z$47,23,FALSE()))</f>
        <v/>
      </c>
      <c r="AV65" s="98" t="str">
        <f aca="false">IF(AV63="","",VLOOKUP(AV63,'シフト記号表（勤務時間帯） (2)'!$D$6:$Z$47,23,FALSE()))</f>
        <v/>
      </c>
      <c r="AW65" s="96" t="str">
        <f aca="false">IF(AW63="","",VLOOKUP(AW63,'シフト記号表（勤務時間帯） (2)'!$D$6:$Z$47,23,FALSE()))</f>
        <v/>
      </c>
      <c r="AX65" s="97" t="str">
        <f aca="false">IF(AX63="","",VLOOKUP(AX63,'シフト記号表（勤務時間帯） (2)'!$D$6:$Z$47,23,FALSE()))</f>
        <v/>
      </c>
      <c r="AY65" s="97" t="str">
        <f aca="false">IF(AY63="","",VLOOKUP(AY63,'シフト記号表（勤務時間帯） (2)'!$D$6:$Z$47,23,FALSE()))</f>
        <v/>
      </c>
      <c r="AZ65" s="365" t="n">
        <f aca="false">IF($BC$3="４週",SUM(U65:AV65),IF($BC$3="暦月",SUM(U65:AY65),""))</f>
        <v>0</v>
      </c>
      <c r="BA65" s="365"/>
      <c r="BB65" s="366" t="n">
        <f aca="false">IF($BC$3="４週",AZ65/4,IF($BC$3="暦月",(AZ65/($BC$8/7)),""))</f>
        <v>0</v>
      </c>
      <c r="BC65" s="366"/>
      <c r="BD65" s="249"/>
      <c r="BE65" s="249"/>
      <c r="BF65" s="249"/>
      <c r="BG65" s="249"/>
      <c r="BH65" s="249"/>
    </row>
    <row r="66" customFormat="false" ht="20.25" hidden="false" customHeight="true" outlineLevel="0" collapsed="false">
      <c r="B66" s="367"/>
      <c r="C66" s="124"/>
      <c r="D66" s="124"/>
      <c r="E66" s="124"/>
      <c r="F66" s="353"/>
      <c r="G66" s="231"/>
      <c r="H66" s="392"/>
      <c r="I66" s="125"/>
      <c r="J66" s="125"/>
      <c r="K66" s="125"/>
      <c r="L66" s="125"/>
      <c r="M66" s="393"/>
      <c r="N66" s="393"/>
      <c r="O66" s="393"/>
      <c r="P66" s="394" t="s">
        <v>34</v>
      </c>
      <c r="Q66" s="395"/>
      <c r="R66" s="395"/>
      <c r="S66" s="396"/>
      <c r="T66" s="397"/>
      <c r="U66" s="375"/>
      <c r="V66" s="376"/>
      <c r="W66" s="376"/>
      <c r="X66" s="376"/>
      <c r="Y66" s="376"/>
      <c r="Z66" s="376"/>
      <c r="AA66" s="377"/>
      <c r="AB66" s="375"/>
      <c r="AC66" s="376"/>
      <c r="AD66" s="376"/>
      <c r="AE66" s="376"/>
      <c r="AF66" s="376"/>
      <c r="AG66" s="376"/>
      <c r="AH66" s="377"/>
      <c r="AI66" s="375"/>
      <c r="AJ66" s="376"/>
      <c r="AK66" s="376"/>
      <c r="AL66" s="376"/>
      <c r="AM66" s="376"/>
      <c r="AN66" s="376"/>
      <c r="AO66" s="377"/>
      <c r="AP66" s="375"/>
      <c r="AQ66" s="376"/>
      <c r="AR66" s="376"/>
      <c r="AS66" s="376"/>
      <c r="AT66" s="376"/>
      <c r="AU66" s="376"/>
      <c r="AV66" s="377"/>
      <c r="AW66" s="375"/>
      <c r="AX66" s="376"/>
      <c r="AY66" s="376"/>
      <c r="AZ66" s="378"/>
      <c r="BA66" s="378"/>
      <c r="BB66" s="379"/>
      <c r="BC66" s="379"/>
      <c r="BD66" s="116"/>
      <c r="BE66" s="116"/>
      <c r="BF66" s="116"/>
      <c r="BG66" s="116"/>
      <c r="BH66" s="116"/>
    </row>
    <row r="67" customFormat="false" ht="20.25" hidden="false" customHeight="true" outlineLevel="0" collapsed="false">
      <c r="B67" s="352" t="n">
        <f aca="false">B64+1</f>
        <v>16</v>
      </c>
      <c r="C67" s="124"/>
      <c r="D67" s="124"/>
      <c r="E67" s="124"/>
      <c r="F67" s="353" t="n">
        <f aca="false">C66</f>
        <v>0</v>
      </c>
      <c r="G67" s="231"/>
      <c r="H67" s="392"/>
      <c r="I67" s="125"/>
      <c r="J67" s="125"/>
      <c r="K67" s="125"/>
      <c r="L67" s="125"/>
      <c r="M67" s="393"/>
      <c r="N67" s="393"/>
      <c r="O67" s="393"/>
      <c r="P67" s="354" t="s">
        <v>202</v>
      </c>
      <c r="Q67" s="355"/>
      <c r="R67" s="355"/>
      <c r="S67" s="356"/>
      <c r="T67" s="357"/>
      <c r="U67" s="233" t="str">
        <f aca="false">IF(U66="","",VLOOKUP(U66,'シフト記号表（勤務時間帯） (2)'!$D$6:$X$47,21,FALSE()))</f>
        <v/>
      </c>
      <c r="V67" s="234" t="str">
        <f aca="false">IF(V66="","",VLOOKUP(V66,'シフト記号表（勤務時間帯） (2)'!$D$6:$X$47,21,FALSE()))</f>
        <v/>
      </c>
      <c r="W67" s="234" t="str">
        <f aca="false">IF(W66="","",VLOOKUP(W66,'シフト記号表（勤務時間帯） (2)'!$D$6:$X$47,21,FALSE()))</f>
        <v/>
      </c>
      <c r="X67" s="234" t="str">
        <f aca="false">IF(X66="","",VLOOKUP(X66,'シフト記号表（勤務時間帯） (2)'!$D$6:$X$47,21,FALSE()))</f>
        <v/>
      </c>
      <c r="Y67" s="234" t="str">
        <f aca="false">IF(Y66="","",VLOOKUP(Y66,'シフト記号表（勤務時間帯） (2)'!$D$6:$X$47,21,FALSE()))</f>
        <v/>
      </c>
      <c r="Z67" s="234" t="str">
        <f aca="false">IF(Z66="","",VLOOKUP(Z66,'シフト記号表（勤務時間帯） (2)'!$D$6:$X$47,21,FALSE()))</f>
        <v/>
      </c>
      <c r="AA67" s="235" t="str">
        <f aca="false">IF(AA66="","",VLOOKUP(AA66,'シフト記号表（勤務時間帯） (2)'!$D$6:$X$47,21,FALSE()))</f>
        <v/>
      </c>
      <c r="AB67" s="233" t="str">
        <f aca="false">IF(AB66="","",VLOOKUP(AB66,'シフト記号表（勤務時間帯） (2)'!$D$6:$X$47,21,FALSE()))</f>
        <v/>
      </c>
      <c r="AC67" s="234" t="str">
        <f aca="false">IF(AC66="","",VLOOKUP(AC66,'シフト記号表（勤務時間帯） (2)'!$D$6:$X$47,21,FALSE()))</f>
        <v/>
      </c>
      <c r="AD67" s="234" t="str">
        <f aca="false">IF(AD66="","",VLOOKUP(AD66,'シフト記号表（勤務時間帯） (2)'!$D$6:$X$47,21,FALSE()))</f>
        <v/>
      </c>
      <c r="AE67" s="234" t="str">
        <f aca="false">IF(AE66="","",VLOOKUP(AE66,'シフト記号表（勤務時間帯） (2)'!$D$6:$X$47,21,FALSE()))</f>
        <v/>
      </c>
      <c r="AF67" s="234" t="str">
        <f aca="false">IF(AF66="","",VLOOKUP(AF66,'シフト記号表（勤務時間帯） (2)'!$D$6:$X$47,21,FALSE()))</f>
        <v/>
      </c>
      <c r="AG67" s="234" t="str">
        <f aca="false">IF(AG66="","",VLOOKUP(AG66,'シフト記号表（勤務時間帯） (2)'!$D$6:$X$47,21,FALSE()))</f>
        <v/>
      </c>
      <c r="AH67" s="235" t="str">
        <f aca="false">IF(AH66="","",VLOOKUP(AH66,'シフト記号表（勤務時間帯） (2)'!$D$6:$X$47,21,FALSE()))</f>
        <v/>
      </c>
      <c r="AI67" s="233" t="str">
        <f aca="false">IF(AI66="","",VLOOKUP(AI66,'シフト記号表（勤務時間帯） (2)'!$D$6:$X$47,21,FALSE()))</f>
        <v/>
      </c>
      <c r="AJ67" s="234" t="str">
        <f aca="false">IF(AJ66="","",VLOOKUP(AJ66,'シフト記号表（勤務時間帯） (2)'!$D$6:$X$47,21,FALSE()))</f>
        <v/>
      </c>
      <c r="AK67" s="234" t="str">
        <f aca="false">IF(AK66="","",VLOOKUP(AK66,'シフト記号表（勤務時間帯） (2)'!$D$6:$X$47,21,FALSE()))</f>
        <v/>
      </c>
      <c r="AL67" s="234" t="str">
        <f aca="false">IF(AL66="","",VLOOKUP(AL66,'シフト記号表（勤務時間帯） (2)'!$D$6:$X$47,21,FALSE()))</f>
        <v/>
      </c>
      <c r="AM67" s="234" t="str">
        <f aca="false">IF(AM66="","",VLOOKUP(AM66,'シフト記号表（勤務時間帯） (2)'!$D$6:$X$47,21,FALSE()))</f>
        <v/>
      </c>
      <c r="AN67" s="234" t="str">
        <f aca="false">IF(AN66="","",VLOOKUP(AN66,'シフト記号表（勤務時間帯） (2)'!$D$6:$X$47,21,FALSE()))</f>
        <v/>
      </c>
      <c r="AO67" s="235" t="str">
        <f aca="false">IF(AO66="","",VLOOKUP(AO66,'シフト記号表（勤務時間帯） (2)'!$D$6:$X$47,21,FALSE()))</f>
        <v/>
      </c>
      <c r="AP67" s="233" t="str">
        <f aca="false">IF(AP66="","",VLOOKUP(AP66,'シフト記号表（勤務時間帯） (2)'!$D$6:$X$47,21,FALSE()))</f>
        <v/>
      </c>
      <c r="AQ67" s="234" t="str">
        <f aca="false">IF(AQ66="","",VLOOKUP(AQ66,'シフト記号表（勤務時間帯） (2)'!$D$6:$X$47,21,FALSE()))</f>
        <v/>
      </c>
      <c r="AR67" s="234" t="str">
        <f aca="false">IF(AR66="","",VLOOKUP(AR66,'シフト記号表（勤務時間帯） (2)'!$D$6:$X$47,21,FALSE()))</f>
        <v/>
      </c>
      <c r="AS67" s="234" t="str">
        <f aca="false">IF(AS66="","",VLOOKUP(AS66,'シフト記号表（勤務時間帯） (2)'!$D$6:$X$47,21,FALSE()))</f>
        <v/>
      </c>
      <c r="AT67" s="234" t="str">
        <f aca="false">IF(AT66="","",VLOOKUP(AT66,'シフト記号表（勤務時間帯） (2)'!$D$6:$X$47,21,FALSE()))</f>
        <v/>
      </c>
      <c r="AU67" s="234" t="str">
        <f aca="false">IF(AU66="","",VLOOKUP(AU66,'シフト記号表（勤務時間帯） (2)'!$D$6:$X$47,21,FALSE()))</f>
        <v/>
      </c>
      <c r="AV67" s="235" t="str">
        <f aca="false">IF(AV66="","",VLOOKUP(AV66,'シフト記号表（勤務時間帯） (2)'!$D$6:$X$47,21,FALSE()))</f>
        <v/>
      </c>
      <c r="AW67" s="233" t="str">
        <f aca="false">IF(AW66="","",VLOOKUP(AW66,'シフト記号表（勤務時間帯） (2)'!$D$6:$X$47,21,FALSE()))</f>
        <v/>
      </c>
      <c r="AX67" s="234" t="str">
        <f aca="false">IF(AX66="","",VLOOKUP(AX66,'シフト記号表（勤務時間帯） (2)'!$D$6:$X$47,21,FALSE()))</f>
        <v/>
      </c>
      <c r="AY67" s="234" t="str">
        <f aca="false">IF(AY66="","",VLOOKUP(AY66,'シフト記号表（勤務時間帯） (2)'!$D$6:$X$47,21,FALSE()))</f>
        <v/>
      </c>
      <c r="AZ67" s="99" t="n">
        <f aca="false">IF($BC$3="４週",SUM(U67:AV67),IF($BC$3="暦月",SUM(U67:AY67),""))</f>
        <v>0</v>
      </c>
      <c r="BA67" s="99"/>
      <c r="BB67" s="100" t="n">
        <f aca="false">IF($BC$3="４週",AZ67/4,IF($BC$3="暦月",(AZ67/($BC$8/7)),""))</f>
        <v>0</v>
      </c>
      <c r="BC67" s="100"/>
      <c r="BD67" s="116"/>
      <c r="BE67" s="116"/>
      <c r="BF67" s="116"/>
      <c r="BG67" s="116"/>
      <c r="BH67" s="116"/>
    </row>
    <row r="68" customFormat="false" ht="20.25" hidden="false" customHeight="true" outlineLevel="0" collapsed="false">
      <c r="B68" s="352"/>
      <c r="C68" s="124"/>
      <c r="D68" s="124"/>
      <c r="E68" s="124"/>
      <c r="F68" s="398"/>
      <c r="G68" s="255" t="n">
        <f aca="false">C66</f>
        <v>0</v>
      </c>
      <c r="H68" s="392"/>
      <c r="I68" s="125"/>
      <c r="J68" s="125"/>
      <c r="K68" s="125"/>
      <c r="L68" s="125"/>
      <c r="M68" s="393"/>
      <c r="N68" s="393"/>
      <c r="O68" s="393"/>
      <c r="P68" s="399" t="s">
        <v>203</v>
      </c>
      <c r="Q68" s="400"/>
      <c r="R68" s="400"/>
      <c r="S68" s="401"/>
      <c r="T68" s="402"/>
      <c r="U68" s="96" t="str">
        <f aca="false">IF(U66="","",VLOOKUP(U66,'シフト記号表（勤務時間帯） (2)'!$D$6:$Z$47,23,FALSE()))</f>
        <v/>
      </c>
      <c r="V68" s="97" t="str">
        <f aca="false">IF(V66="","",VLOOKUP(V66,'シフト記号表（勤務時間帯） (2)'!$D$6:$Z$47,23,FALSE()))</f>
        <v/>
      </c>
      <c r="W68" s="97" t="str">
        <f aca="false">IF(W66="","",VLOOKUP(W66,'シフト記号表（勤務時間帯） (2)'!$D$6:$Z$47,23,FALSE()))</f>
        <v/>
      </c>
      <c r="X68" s="97" t="str">
        <f aca="false">IF(X66="","",VLOOKUP(X66,'シフト記号表（勤務時間帯） (2)'!$D$6:$Z$47,23,FALSE()))</f>
        <v/>
      </c>
      <c r="Y68" s="97" t="str">
        <f aca="false">IF(Y66="","",VLOOKUP(Y66,'シフト記号表（勤務時間帯） (2)'!$D$6:$Z$47,23,FALSE()))</f>
        <v/>
      </c>
      <c r="Z68" s="97" t="str">
        <f aca="false">IF(Z66="","",VLOOKUP(Z66,'シフト記号表（勤務時間帯） (2)'!$D$6:$Z$47,23,FALSE()))</f>
        <v/>
      </c>
      <c r="AA68" s="98" t="str">
        <f aca="false">IF(AA66="","",VLOOKUP(AA66,'シフト記号表（勤務時間帯） (2)'!$D$6:$Z$47,23,FALSE()))</f>
        <v/>
      </c>
      <c r="AB68" s="96" t="str">
        <f aca="false">IF(AB66="","",VLOOKUP(AB66,'シフト記号表（勤務時間帯） (2)'!$D$6:$Z$47,23,FALSE()))</f>
        <v/>
      </c>
      <c r="AC68" s="97" t="str">
        <f aca="false">IF(AC66="","",VLOOKUP(AC66,'シフト記号表（勤務時間帯） (2)'!$D$6:$Z$47,23,FALSE()))</f>
        <v/>
      </c>
      <c r="AD68" s="97" t="str">
        <f aca="false">IF(AD66="","",VLOOKUP(AD66,'シフト記号表（勤務時間帯） (2)'!$D$6:$Z$47,23,FALSE()))</f>
        <v/>
      </c>
      <c r="AE68" s="97" t="str">
        <f aca="false">IF(AE66="","",VLOOKUP(AE66,'シフト記号表（勤務時間帯） (2)'!$D$6:$Z$47,23,FALSE()))</f>
        <v/>
      </c>
      <c r="AF68" s="97" t="str">
        <f aca="false">IF(AF66="","",VLOOKUP(AF66,'シフト記号表（勤務時間帯） (2)'!$D$6:$Z$47,23,FALSE()))</f>
        <v/>
      </c>
      <c r="AG68" s="97" t="str">
        <f aca="false">IF(AG66="","",VLOOKUP(AG66,'シフト記号表（勤務時間帯） (2)'!$D$6:$Z$47,23,FALSE()))</f>
        <v/>
      </c>
      <c r="AH68" s="98" t="str">
        <f aca="false">IF(AH66="","",VLOOKUP(AH66,'シフト記号表（勤務時間帯） (2)'!$D$6:$Z$47,23,FALSE()))</f>
        <v/>
      </c>
      <c r="AI68" s="96" t="str">
        <f aca="false">IF(AI66="","",VLOOKUP(AI66,'シフト記号表（勤務時間帯） (2)'!$D$6:$Z$47,23,FALSE()))</f>
        <v/>
      </c>
      <c r="AJ68" s="97" t="str">
        <f aca="false">IF(AJ66="","",VLOOKUP(AJ66,'シフト記号表（勤務時間帯） (2)'!$D$6:$Z$47,23,FALSE()))</f>
        <v/>
      </c>
      <c r="AK68" s="97" t="str">
        <f aca="false">IF(AK66="","",VLOOKUP(AK66,'シフト記号表（勤務時間帯） (2)'!$D$6:$Z$47,23,FALSE()))</f>
        <v/>
      </c>
      <c r="AL68" s="97" t="str">
        <f aca="false">IF(AL66="","",VLOOKUP(AL66,'シフト記号表（勤務時間帯） (2)'!$D$6:$Z$47,23,FALSE()))</f>
        <v/>
      </c>
      <c r="AM68" s="97" t="str">
        <f aca="false">IF(AM66="","",VLOOKUP(AM66,'シフト記号表（勤務時間帯） (2)'!$D$6:$Z$47,23,FALSE()))</f>
        <v/>
      </c>
      <c r="AN68" s="97" t="str">
        <f aca="false">IF(AN66="","",VLOOKUP(AN66,'シフト記号表（勤務時間帯） (2)'!$D$6:$Z$47,23,FALSE()))</f>
        <v/>
      </c>
      <c r="AO68" s="98" t="str">
        <f aca="false">IF(AO66="","",VLOOKUP(AO66,'シフト記号表（勤務時間帯） (2)'!$D$6:$Z$47,23,FALSE()))</f>
        <v/>
      </c>
      <c r="AP68" s="96" t="str">
        <f aca="false">IF(AP66="","",VLOOKUP(AP66,'シフト記号表（勤務時間帯） (2)'!$D$6:$Z$47,23,FALSE()))</f>
        <v/>
      </c>
      <c r="AQ68" s="97" t="str">
        <f aca="false">IF(AQ66="","",VLOOKUP(AQ66,'シフト記号表（勤務時間帯） (2)'!$D$6:$Z$47,23,FALSE()))</f>
        <v/>
      </c>
      <c r="AR68" s="97" t="str">
        <f aca="false">IF(AR66="","",VLOOKUP(AR66,'シフト記号表（勤務時間帯） (2)'!$D$6:$Z$47,23,FALSE()))</f>
        <v/>
      </c>
      <c r="AS68" s="97" t="str">
        <f aca="false">IF(AS66="","",VLOOKUP(AS66,'シフト記号表（勤務時間帯） (2)'!$D$6:$Z$47,23,FALSE()))</f>
        <v/>
      </c>
      <c r="AT68" s="97" t="str">
        <f aca="false">IF(AT66="","",VLOOKUP(AT66,'シフト記号表（勤務時間帯） (2)'!$D$6:$Z$47,23,FALSE()))</f>
        <v/>
      </c>
      <c r="AU68" s="97" t="str">
        <f aca="false">IF(AU66="","",VLOOKUP(AU66,'シフト記号表（勤務時間帯） (2)'!$D$6:$Z$47,23,FALSE()))</f>
        <v/>
      </c>
      <c r="AV68" s="98" t="str">
        <f aca="false">IF(AV66="","",VLOOKUP(AV66,'シフト記号表（勤務時間帯） (2)'!$D$6:$Z$47,23,FALSE()))</f>
        <v/>
      </c>
      <c r="AW68" s="96" t="str">
        <f aca="false">IF(AW66="","",VLOOKUP(AW66,'シフト記号表（勤務時間帯） (2)'!$D$6:$Z$47,23,FALSE()))</f>
        <v/>
      </c>
      <c r="AX68" s="97" t="str">
        <f aca="false">IF(AX66="","",VLOOKUP(AX66,'シフト記号表（勤務時間帯） (2)'!$D$6:$Z$47,23,FALSE()))</f>
        <v/>
      </c>
      <c r="AY68" s="97" t="str">
        <f aca="false">IF(AY66="","",VLOOKUP(AY66,'シフト記号表（勤務時間帯） (2)'!$D$6:$Z$47,23,FALSE()))</f>
        <v/>
      </c>
      <c r="AZ68" s="365" t="n">
        <f aca="false">IF($BC$3="４週",SUM(U68:AV68),IF($BC$3="暦月",SUM(U68:AY68),""))</f>
        <v>0</v>
      </c>
      <c r="BA68" s="365"/>
      <c r="BB68" s="366" t="n">
        <f aca="false">IF($BC$3="４週",AZ68/4,IF($BC$3="暦月",(AZ68/($BC$8/7)),""))</f>
        <v>0</v>
      </c>
      <c r="BC68" s="366"/>
      <c r="BD68" s="116"/>
      <c r="BE68" s="116"/>
      <c r="BF68" s="116"/>
      <c r="BG68" s="116"/>
      <c r="BH68" s="116"/>
    </row>
    <row r="69" customFormat="false" ht="20.25" hidden="false" customHeight="true" outlineLevel="0" collapsed="false">
      <c r="B69" s="403" t="s">
        <v>204</v>
      </c>
      <c r="C69" s="403"/>
      <c r="D69" s="403"/>
      <c r="E69" s="403"/>
      <c r="F69" s="403"/>
      <c r="G69" s="403"/>
      <c r="H69" s="403"/>
      <c r="I69" s="403"/>
      <c r="J69" s="403"/>
      <c r="K69" s="403"/>
      <c r="L69" s="403"/>
      <c r="M69" s="403"/>
      <c r="N69" s="403"/>
      <c r="O69" s="403"/>
      <c r="P69" s="403"/>
      <c r="Q69" s="403"/>
      <c r="R69" s="403"/>
      <c r="S69" s="403"/>
      <c r="T69" s="403"/>
      <c r="U69" s="404"/>
      <c r="V69" s="405"/>
      <c r="W69" s="405"/>
      <c r="X69" s="405"/>
      <c r="Y69" s="405"/>
      <c r="Z69" s="405"/>
      <c r="AA69" s="406"/>
      <c r="AB69" s="407"/>
      <c r="AC69" s="405"/>
      <c r="AD69" s="405"/>
      <c r="AE69" s="405"/>
      <c r="AF69" s="405"/>
      <c r="AG69" s="405"/>
      <c r="AH69" s="406"/>
      <c r="AI69" s="407"/>
      <c r="AJ69" s="405"/>
      <c r="AK69" s="405"/>
      <c r="AL69" s="405"/>
      <c r="AM69" s="405"/>
      <c r="AN69" s="405"/>
      <c r="AO69" s="406"/>
      <c r="AP69" s="407"/>
      <c r="AQ69" s="405"/>
      <c r="AR69" s="405"/>
      <c r="AS69" s="405"/>
      <c r="AT69" s="405"/>
      <c r="AU69" s="405"/>
      <c r="AV69" s="406"/>
      <c r="AW69" s="407"/>
      <c r="AX69" s="405"/>
      <c r="AY69" s="408"/>
      <c r="AZ69" s="409"/>
      <c r="BA69" s="409"/>
      <c r="BB69" s="275"/>
      <c r="BC69" s="275"/>
      <c r="BD69" s="275"/>
      <c r="BE69" s="275"/>
      <c r="BF69" s="275"/>
      <c r="BG69" s="275"/>
      <c r="BH69" s="275"/>
    </row>
    <row r="70" customFormat="false" ht="20.25" hidden="false" customHeight="true" outlineLevel="0" collapsed="false">
      <c r="B70" s="410" t="s">
        <v>205</v>
      </c>
      <c r="C70" s="410"/>
      <c r="D70" s="410"/>
      <c r="E70" s="410"/>
      <c r="F70" s="410"/>
      <c r="G70" s="410"/>
      <c r="H70" s="410"/>
      <c r="I70" s="410"/>
      <c r="J70" s="410"/>
      <c r="K70" s="410"/>
      <c r="L70" s="410"/>
      <c r="M70" s="410"/>
      <c r="N70" s="410"/>
      <c r="O70" s="410"/>
      <c r="P70" s="410"/>
      <c r="Q70" s="410"/>
      <c r="R70" s="410"/>
      <c r="S70" s="410"/>
      <c r="T70" s="410"/>
      <c r="U70" s="411"/>
      <c r="V70" s="412"/>
      <c r="W70" s="412"/>
      <c r="X70" s="412"/>
      <c r="Y70" s="412"/>
      <c r="Z70" s="412"/>
      <c r="AA70" s="413"/>
      <c r="AB70" s="414"/>
      <c r="AC70" s="412"/>
      <c r="AD70" s="412"/>
      <c r="AE70" s="412"/>
      <c r="AF70" s="412"/>
      <c r="AG70" s="412"/>
      <c r="AH70" s="413"/>
      <c r="AI70" s="414"/>
      <c r="AJ70" s="412"/>
      <c r="AK70" s="412"/>
      <c r="AL70" s="412"/>
      <c r="AM70" s="412"/>
      <c r="AN70" s="412"/>
      <c r="AO70" s="413"/>
      <c r="AP70" s="414"/>
      <c r="AQ70" s="412"/>
      <c r="AR70" s="412"/>
      <c r="AS70" s="412"/>
      <c r="AT70" s="412"/>
      <c r="AU70" s="412"/>
      <c r="AV70" s="413"/>
      <c r="AW70" s="414"/>
      <c r="AX70" s="412"/>
      <c r="AY70" s="415"/>
      <c r="AZ70" s="409"/>
      <c r="BA70" s="409"/>
      <c r="BB70" s="275"/>
      <c r="BC70" s="275"/>
      <c r="BD70" s="275"/>
      <c r="BE70" s="275"/>
      <c r="BF70" s="275"/>
      <c r="BG70" s="275"/>
      <c r="BH70" s="275"/>
    </row>
    <row r="71" customFormat="false" ht="20.25" hidden="false" customHeight="true" outlineLevel="0" collapsed="false">
      <c r="B71" s="410" t="s">
        <v>206</v>
      </c>
      <c r="C71" s="410"/>
      <c r="D71" s="410"/>
      <c r="E71" s="410"/>
      <c r="F71" s="410"/>
      <c r="G71" s="410"/>
      <c r="H71" s="410"/>
      <c r="I71" s="410"/>
      <c r="J71" s="410"/>
      <c r="K71" s="410"/>
      <c r="L71" s="410"/>
      <c r="M71" s="410"/>
      <c r="N71" s="410"/>
      <c r="O71" s="410"/>
      <c r="P71" s="410"/>
      <c r="Q71" s="410"/>
      <c r="R71" s="410"/>
      <c r="S71" s="410"/>
      <c r="T71" s="410"/>
      <c r="U71" s="411"/>
      <c r="V71" s="412"/>
      <c r="W71" s="412"/>
      <c r="X71" s="412"/>
      <c r="Y71" s="412"/>
      <c r="Z71" s="412"/>
      <c r="AA71" s="288"/>
      <c r="AB71" s="286"/>
      <c r="AC71" s="412"/>
      <c r="AD71" s="412"/>
      <c r="AE71" s="412"/>
      <c r="AF71" s="412"/>
      <c r="AG71" s="412"/>
      <c r="AH71" s="288"/>
      <c r="AI71" s="286"/>
      <c r="AJ71" s="412"/>
      <c r="AK71" s="412"/>
      <c r="AL71" s="412"/>
      <c r="AM71" s="412"/>
      <c r="AN71" s="412"/>
      <c r="AO71" s="288"/>
      <c r="AP71" s="286"/>
      <c r="AQ71" s="412"/>
      <c r="AR71" s="412"/>
      <c r="AS71" s="412"/>
      <c r="AT71" s="412"/>
      <c r="AU71" s="412"/>
      <c r="AV71" s="288"/>
      <c r="AW71" s="286"/>
      <c r="AX71" s="412"/>
      <c r="AY71" s="415"/>
      <c r="AZ71" s="409"/>
      <c r="BA71" s="409"/>
      <c r="BB71" s="275"/>
      <c r="BC71" s="275"/>
      <c r="BD71" s="275"/>
      <c r="BE71" s="275"/>
      <c r="BF71" s="275"/>
      <c r="BG71" s="275"/>
      <c r="BH71" s="275"/>
    </row>
    <row r="72" customFormat="false" ht="20.25" hidden="false" customHeight="true" outlineLevel="0" collapsed="false">
      <c r="B72" s="410" t="s">
        <v>207</v>
      </c>
      <c r="C72" s="410"/>
      <c r="D72" s="410"/>
      <c r="E72" s="410"/>
      <c r="F72" s="410"/>
      <c r="G72" s="410"/>
      <c r="H72" s="410"/>
      <c r="I72" s="410"/>
      <c r="J72" s="410"/>
      <c r="K72" s="410"/>
      <c r="L72" s="410"/>
      <c r="M72" s="410"/>
      <c r="N72" s="410"/>
      <c r="O72" s="410"/>
      <c r="P72" s="410"/>
      <c r="Q72" s="410"/>
      <c r="R72" s="410"/>
      <c r="S72" s="410"/>
      <c r="T72" s="410"/>
      <c r="U72" s="411"/>
      <c r="V72" s="412"/>
      <c r="W72" s="412"/>
      <c r="X72" s="412"/>
      <c r="Y72" s="412"/>
      <c r="Z72" s="412"/>
      <c r="AA72" s="288"/>
      <c r="AB72" s="286"/>
      <c r="AC72" s="412"/>
      <c r="AD72" s="412"/>
      <c r="AE72" s="412"/>
      <c r="AF72" s="412"/>
      <c r="AG72" s="412"/>
      <c r="AH72" s="288"/>
      <c r="AI72" s="286"/>
      <c r="AJ72" s="412"/>
      <c r="AK72" s="412"/>
      <c r="AL72" s="412"/>
      <c r="AM72" s="412"/>
      <c r="AN72" s="412"/>
      <c r="AO72" s="288"/>
      <c r="AP72" s="286"/>
      <c r="AQ72" s="412"/>
      <c r="AR72" s="412"/>
      <c r="AS72" s="412"/>
      <c r="AT72" s="412"/>
      <c r="AU72" s="412"/>
      <c r="AV72" s="288"/>
      <c r="AW72" s="286"/>
      <c r="AX72" s="412"/>
      <c r="AY72" s="415"/>
      <c r="AZ72" s="409"/>
      <c r="BA72" s="409"/>
      <c r="BB72" s="275"/>
      <c r="BC72" s="275"/>
      <c r="BD72" s="275"/>
      <c r="BE72" s="275"/>
      <c r="BF72" s="275"/>
      <c r="BG72" s="275"/>
      <c r="BH72" s="275"/>
    </row>
    <row r="73" customFormat="false" ht="20.25" hidden="false" customHeight="true" outlineLevel="0" collapsed="false">
      <c r="B73" s="410" t="s">
        <v>208</v>
      </c>
      <c r="C73" s="410"/>
      <c r="D73" s="410"/>
      <c r="E73" s="410"/>
      <c r="F73" s="410"/>
      <c r="G73" s="410"/>
      <c r="H73" s="410"/>
      <c r="I73" s="410"/>
      <c r="J73" s="410"/>
      <c r="K73" s="410"/>
      <c r="L73" s="410"/>
      <c r="M73" s="410"/>
      <c r="N73" s="410"/>
      <c r="O73" s="410"/>
      <c r="P73" s="410"/>
      <c r="Q73" s="410"/>
      <c r="R73" s="410"/>
      <c r="S73" s="410"/>
      <c r="T73" s="410"/>
      <c r="U73" s="416" t="str">
        <f aca="false">IF(SUMIF($F$21:$F$68,"介護従業者",U21:U68)=0,"",SUMIF($F$21:$F$68,"介護従業者",U21:U68))</f>
        <v/>
      </c>
      <c r="V73" s="417" t="str">
        <f aca="false">IF(SUMIF($F$21:$F$68,"介護従業者",V21:V68)=0,"",SUMIF($F$21:$F$68,"介護従業者",V21:V68))</f>
        <v/>
      </c>
      <c r="W73" s="417" t="str">
        <f aca="false">IF(SUMIF($F$21:$F$68,"介護従業者",W21:W68)=0,"",SUMIF($F$21:$F$68,"介護従業者",W21:W68))</f>
        <v/>
      </c>
      <c r="X73" s="417" t="str">
        <f aca="false">IF(SUMIF($F$21:$F$68,"介護従業者",X21:X68)=0,"",SUMIF($F$21:$F$68,"介護従業者",X21:X68))</f>
        <v/>
      </c>
      <c r="Y73" s="417" t="str">
        <f aca="false">IF(SUMIF($F$21:$F$68,"介護従業者",Y21:Y68)=0,"",SUMIF($F$21:$F$68,"介護従業者",Y21:Y68))</f>
        <v/>
      </c>
      <c r="Z73" s="417" t="str">
        <f aca="false">IF(SUMIF($F$21:$F$68,"介護従業者",Z21:Z68)=0,"",SUMIF($F$21:$F$68,"介護従業者",Z21:Z68))</f>
        <v/>
      </c>
      <c r="AA73" s="418" t="str">
        <f aca="false">IF(SUMIF($F$21:$F$68,"介護従業者",AA21:AA68)=0,"",SUMIF($F$21:$F$68,"介護従業者",AA21:AA68))</f>
        <v/>
      </c>
      <c r="AB73" s="416" t="str">
        <f aca="false">IF(SUMIF($F$21:$F$68,"介護従業者",AB21:AB68)=0,"",SUMIF($F$21:$F$68,"介護従業者",AB21:AB68))</f>
        <v/>
      </c>
      <c r="AC73" s="417" t="str">
        <f aca="false">IF(SUMIF($F$21:$F$68,"介護従業者",AC21:AC68)=0,"",SUMIF($F$21:$F$68,"介護従業者",AC21:AC68))</f>
        <v/>
      </c>
      <c r="AD73" s="417" t="str">
        <f aca="false">IF(SUMIF($F$21:$F$68,"介護従業者",AD21:AD68)=0,"",SUMIF($F$21:$F$68,"介護従業者",AD21:AD68))</f>
        <v/>
      </c>
      <c r="AE73" s="417" t="str">
        <f aca="false">IF(SUMIF($F$21:$F$68,"介護従業者",AE21:AE68)=0,"",SUMIF($F$21:$F$68,"介護従業者",AE21:AE68))</f>
        <v/>
      </c>
      <c r="AF73" s="417" t="str">
        <f aca="false">IF(SUMIF($F$21:$F$68,"介護従業者",AF21:AF68)=0,"",SUMIF($F$21:$F$68,"介護従業者",AF21:AF68))</f>
        <v/>
      </c>
      <c r="AG73" s="417" t="str">
        <f aca="false">IF(SUMIF($F$21:$F$68,"介護従業者",AG21:AG68)=0,"",SUMIF($F$21:$F$68,"介護従業者",AG21:AG68))</f>
        <v/>
      </c>
      <c r="AH73" s="418" t="str">
        <f aca="false">IF(SUMIF($F$21:$F$68,"介護従業者",AH21:AH68)=0,"",SUMIF($F$21:$F$68,"介護従業者",AH21:AH68))</f>
        <v/>
      </c>
      <c r="AI73" s="416" t="str">
        <f aca="false">IF(SUMIF($F$21:$F$68,"介護従業者",AI21:AI68)=0,"",SUMIF($F$21:$F$68,"介護従業者",AI21:AI68))</f>
        <v/>
      </c>
      <c r="AJ73" s="417" t="str">
        <f aca="false">IF(SUMIF($F$21:$F$68,"介護従業者",AJ21:AJ68)=0,"",SUMIF($F$21:$F$68,"介護従業者",AJ21:AJ68))</f>
        <v/>
      </c>
      <c r="AK73" s="417" t="str">
        <f aca="false">IF(SUMIF($F$21:$F$68,"介護従業者",AK21:AK68)=0,"",SUMIF($F$21:$F$68,"介護従業者",AK21:AK68))</f>
        <v/>
      </c>
      <c r="AL73" s="417" t="str">
        <f aca="false">IF(SUMIF($F$21:$F$68,"介護従業者",AL21:AL68)=0,"",SUMIF($F$21:$F$68,"介護従業者",AL21:AL68))</f>
        <v/>
      </c>
      <c r="AM73" s="417" t="str">
        <f aca="false">IF(SUMIF($F$21:$F$68,"介護従業者",AM21:AM68)=0,"",SUMIF($F$21:$F$68,"介護従業者",AM21:AM68))</f>
        <v/>
      </c>
      <c r="AN73" s="417" t="str">
        <f aca="false">IF(SUMIF($F$21:$F$68,"介護従業者",AN21:AN68)=0,"",SUMIF($F$21:$F$68,"介護従業者",AN21:AN68))</f>
        <v/>
      </c>
      <c r="AO73" s="418" t="str">
        <f aca="false">IF(SUMIF($F$21:$F$68,"介護従業者",AO21:AO68)=0,"",SUMIF($F$21:$F$68,"介護従業者",AO21:AO68))</f>
        <v/>
      </c>
      <c r="AP73" s="416" t="str">
        <f aca="false">IF(SUMIF($F$21:$F$68,"介護従業者",AP21:AP68)=0,"",SUMIF($F$21:$F$68,"介護従業者",AP21:AP68))</f>
        <v/>
      </c>
      <c r="AQ73" s="417" t="str">
        <f aca="false">IF(SUMIF($F$21:$F$68,"介護従業者",AQ21:AQ68)=0,"",SUMIF($F$21:$F$68,"介護従業者",AQ21:AQ68))</f>
        <v/>
      </c>
      <c r="AR73" s="417" t="str">
        <f aca="false">IF(SUMIF($F$21:$F$68,"介護従業者",AR21:AR68)=0,"",SUMIF($F$21:$F$68,"介護従業者",AR21:AR68))</f>
        <v/>
      </c>
      <c r="AS73" s="417" t="str">
        <f aca="false">IF(SUMIF($F$21:$F$68,"介護従業者",AS21:AS68)=0,"",SUMIF($F$21:$F$68,"介護従業者",AS21:AS68))</f>
        <v/>
      </c>
      <c r="AT73" s="417" t="str">
        <f aca="false">IF(SUMIF($F$21:$F$68,"介護従業者",AT21:AT68)=0,"",SUMIF($F$21:$F$68,"介護従業者",AT21:AT68))</f>
        <v/>
      </c>
      <c r="AU73" s="417" t="str">
        <f aca="false">IF(SUMIF($F$21:$F$68,"介護従業者",AU21:AU68)=0,"",SUMIF($F$21:$F$68,"介護従業者",AU21:AU68))</f>
        <v/>
      </c>
      <c r="AV73" s="418" t="str">
        <f aca="false">IF(SUMIF($F$21:$F$68,"介護従業者",AV21:AV68)=0,"",SUMIF($F$21:$F$68,"介護従業者",AV21:AV68))</f>
        <v/>
      </c>
      <c r="AW73" s="416" t="str">
        <f aca="false">IF(SUMIF($F$21:$F$68,"介護従業者",AW21:AW68)=0,"",SUMIF($F$21:$F$68,"介護従業者",AW21:AW68))</f>
        <v/>
      </c>
      <c r="AX73" s="417" t="str">
        <f aca="false">IF(SUMIF($F$21:$F$68,"介護従業者",AX21:AX68)=0,"",SUMIF($F$21:$F$68,"介護従業者",AX21:AX68))</f>
        <v/>
      </c>
      <c r="AY73" s="417" t="str">
        <f aca="false">IF(SUMIF($F$21:$F$68,"介護従業者",AY21:AY68)=0,"",SUMIF($F$21:$F$68,"介護従業者",AY21:AY68))</f>
        <v/>
      </c>
      <c r="AZ73" s="419" t="n">
        <f aca="false">IF($BC$3="４週",SUM(U73:AV73),IF($BC$3="暦月",SUM(U73:AY73),""))</f>
        <v>0</v>
      </c>
      <c r="BA73" s="419"/>
      <c r="BB73" s="275"/>
      <c r="BC73" s="275"/>
      <c r="BD73" s="275"/>
      <c r="BE73" s="275"/>
      <c r="BF73" s="275"/>
      <c r="BG73" s="275"/>
      <c r="BH73" s="275"/>
    </row>
    <row r="74" customFormat="false" ht="20.25" hidden="false" customHeight="true" outlineLevel="0" collapsed="false">
      <c r="B74" s="420" t="s">
        <v>209</v>
      </c>
      <c r="C74" s="420"/>
      <c r="D74" s="420"/>
      <c r="E74" s="420"/>
      <c r="F74" s="420"/>
      <c r="G74" s="420"/>
      <c r="H74" s="420"/>
      <c r="I74" s="420"/>
      <c r="J74" s="420"/>
      <c r="K74" s="420"/>
      <c r="L74" s="420"/>
      <c r="M74" s="420"/>
      <c r="N74" s="420"/>
      <c r="O74" s="420"/>
      <c r="P74" s="420"/>
      <c r="Q74" s="420"/>
      <c r="R74" s="420"/>
      <c r="S74" s="420"/>
      <c r="T74" s="420"/>
      <c r="U74" s="421" t="str">
        <f aca="false">IF(SUMIF($G$21:$G$68,"介護従業者",U21:U68)=0,"",SUMIF($G$21:$G$68,"介護従業者",U21:U68))</f>
        <v/>
      </c>
      <c r="V74" s="422" t="str">
        <f aca="false">IF(SUMIF($G$21:$G$68,"介護従業者",V21:V68)=0,"",SUMIF($G$21:$G$68,"介護従業者",V21:V68))</f>
        <v/>
      </c>
      <c r="W74" s="422" t="str">
        <f aca="false">IF(SUMIF($G$21:$G$68,"介護従業者",W21:W68)=0,"",SUMIF($G$21:$G$68,"介護従業者",W21:W68))</f>
        <v/>
      </c>
      <c r="X74" s="422" t="str">
        <f aca="false">IF(SUMIF($G$21:$G$68,"介護従業者",X21:X68)=0,"",SUMIF($G$21:$G$68,"介護従業者",X21:X68))</f>
        <v/>
      </c>
      <c r="Y74" s="422" t="str">
        <f aca="false">IF(SUMIF($G$21:$G$68,"介護従業者",Y21:Y68)=0,"",SUMIF($G$21:$G$68,"介護従業者",Y21:Y68))</f>
        <v/>
      </c>
      <c r="Z74" s="422" t="str">
        <f aca="false">IF(SUMIF($G$21:$G$68,"介護従業者",Z21:Z68)=0,"",SUMIF($G$21:$G$68,"介護従業者",Z21:Z68))</f>
        <v/>
      </c>
      <c r="AA74" s="423" t="str">
        <f aca="false">IF(SUMIF($G$21:$G$68,"介護従業者",AA21:AA68)=0,"",SUMIF($G$21:$G$68,"介護従業者",AA21:AA68))</f>
        <v/>
      </c>
      <c r="AB74" s="424" t="str">
        <f aca="false">IF(SUMIF($G$21:$G$68,"介護従業者",AB21:AB68)=0,"",SUMIF($G$21:$G$68,"介護従業者",AB21:AB68))</f>
        <v/>
      </c>
      <c r="AC74" s="422" t="str">
        <f aca="false">IF(SUMIF($G$21:$G$68,"介護従業者",AC21:AC68)=0,"",SUMIF($G$21:$G$68,"介護従業者",AC21:AC68))</f>
        <v/>
      </c>
      <c r="AD74" s="422" t="str">
        <f aca="false">IF(SUMIF($G$21:$G$68,"介護従業者",AD21:AD68)=0,"",SUMIF($G$21:$G$68,"介護従業者",AD21:AD68))</f>
        <v/>
      </c>
      <c r="AE74" s="422" t="str">
        <f aca="false">IF(SUMIF($G$21:$G$68,"介護従業者",AE21:AE68)=0,"",SUMIF($G$21:$G$68,"介護従業者",AE21:AE68))</f>
        <v/>
      </c>
      <c r="AF74" s="422" t="str">
        <f aca="false">IF(SUMIF($G$21:$G$68,"介護従業者",AF21:AF68)=0,"",SUMIF($G$21:$G$68,"介護従業者",AF21:AF68))</f>
        <v/>
      </c>
      <c r="AG74" s="422" t="str">
        <f aca="false">IF(SUMIF($G$21:$G$68,"介護従業者",AG21:AG68)=0,"",SUMIF($G$21:$G$68,"介護従業者",AG21:AG68))</f>
        <v/>
      </c>
      <c r="AH74" s="423" t="str">
        <f aca="false">IF(SUMIF($G$21:$G$68,"介護従業者",AH21:AH68)=0,"",SUMIF($G$21:$G$68,"介護従業者",AH21:AH68))</f>
        <v/>
      </c>
      <c r="AI74" s="424" t="str">
        <f aca="false">IF(SUMIF($G$21:$G$68,"介護従業者",AI21:AI68)=0,"",SUMIF($G$21:$G$68,"介護従業者",AI21:AI68))</f>
        <v/>
      </c>
      <c r="AJ74" s="422" t="str">
        <f aca="false">IF(SUMIF($G$21:$G$68,"介護従業者",AJ21:AJ68)=0,"",SUMIF($G$21:$G$68,"介護従業者",AJ21:AJ68))</f>
        <v/>
      </c>
      <c r="AK74" s="422" t="str">
        <f aca="false">IF(SUMIF($G$21:$G$68,"介護従業者",AK21:AK68)=0,"",SUMIF($G$21:$G$68,"介護従業者",AK21:AK68))</f>
        <v/>
      </c>
      <c r="AL74" s="422" t="str">
        <f aca="false">IF(SUMIF($G$21:$G$68,"介護従業者",AL21:AL68)=0,"",SUMIF($G$21:$G$68,"介護従業者",AL21:AL68))</f>
        <v/>
      </c>
      <c r="AM74" s="422" t="str">
        <f aca="false">IF(SUMIF($G$21:$G$68,"介護従業者",AM21:AM68)=0,"",SUMIF($G$21:$G$68,"介護従業者",AM21:AM68))</f>
        <v/>
      </c>
      <c r="AN74" s="422" t="str">
        <f aca="false">IF(SUMIF($G$21:$G$68,"介護従業者",AN21:AN68)=0,"",SUMIF($G$21:$G$68,"介護従業者",AN21:AN68))</f>
        <v/>
      </c>
      <c r="AO74" s="423" t="str">
        <f aca="false">IF(SUMIF($G$21:$G$68,"介護従業者",AO21:AO68)=0,"",SUMIF($G$21:$G$68,"介護従業者",AO21:AO68))</f>
        <v/>
      </c>
      <c r="AP74" s="424" t="str">
        <f aca="false">IF(SUMIF($G$21:$G$68,"介護従業者",AP21:AP68)=0,"",SUMIF($G$21:$G$68,"介護従業者",AP21:AP68))</f>
        <v/>
      </c>
      <c r="AQ74" s="422" t="str">
        <f aca="false">IF(SUMIF($G$21:$G$68,"介護従業者",AQ21:AQ68)=0,"",SUMIF($G$21:$G$68,"介護従業者",AQ21:AQ68))</f>
        <v/>
      </c>
      <c r="AR74" s="422" t="str">
        <f aca="false">IF(SUMIF($G$21:$G$68,"介護従業者",AR21:AR68)=0,"",SUMIF($G$21:$G$68,"介護従業者",AR21:AR68))</f>
        <v/>
      </c>
      <c r="AS74" s="422" t="str">
        <f aca="false">IF(SUMIF($G$21:$G$68,"介護従業者",AS21:AS68)=0,"",SUMIF($G$21:$G$68,"介護従業者",AS21:AS68))</f>
        <v/>
      </c>
      <c r="AT74" s="422" t="str">
        <f aca="false">IF(SUMIF($G$21:$G$68,"介護従業者",AT21:AT68)=0,"",SUMIF($G$21:$G$68,"介護従業者",AT21:AT68))</f>
        <v/>
      </c>
      <c r="AU74" s="422" t="str">
        <f aca="false">IF(SUMIF($G$21:$G$68,"介護従業者",AU21:AU68)=0,"",SUMIF($G$21:$G$68,"介護従業者",AU21:AU68))</f>
        <v/>
      </c>
      <c r="AV74" s="423" t="str">
        <f aca="false">IF(SUMIF($G$21:$G$68,"介護従業者",AV21:AV68)=0,"",SUMIF($G$21:$G$68,"介護従業者",AV21:AV68))</f>
        <v/>
      </c>
      <c r="AW74" s="424" t="str">
        <f aca="false">IF(SUMIF($G$21:$G$68,"介護従業者",AW21:AW68)=0,"",SUMIF($G$21:$G$68,"介護従業者",AW21:AW68))</f>
        <v/>
      </c>
      <c r="AX74" s="422" t="str">
        <f aca="false">IF(SUMIF($G$21:$G$68,"介護従業者",AX21:AX68)=0,"",SUMIF($G$21:$G$68,"介護従業者",AX21:AX68))</f>
        <v/>
      </c>
      <c r="AY74" s="425" t="str">
        <f aca="false">IF(SUMIF($G$21:$G$68,"介護従業者",AY21:AY68)=0,"",SUMIF($G$21:$G$68,"介護従業者",AY21:AY68))</f>
        <v/>
      </c>
      <c r="AZ74" s="426" t="n">
        <f aca="false">IF($BC$3="４週",SUM(U74:AV74),IF($BC$3="暦月",SUM(U74:AY74),""))</f>
        <v>0</v>
      </c>
      <c r="BA74" s="426"/>
      <c r="BB74" s="275"/>
      <c r="BC74" s="275"/>
      <c r="BD74" s="275"/>
      <c r="BE74" s="275"/>
      <c r="BF74" s="275"/>
      <c r="BG74" s="275"/>
      <c r="BH74" s="275"/>
    </row>
    <row r="75" s="381" customFormat="true" ht="20.25" hidden="false" customHeight="true" outlineLevel="0" collapsed="false">
      <c r="C75" s="382"/>
      <c r="D75" s="382"/>
      <c r="E75" s="382"/>
      <c r="F75" s="382"/>
      <c r="G75" s="382"/>
      <c r="BH75" s="427"/>
    </row>
    <row r="76" customFormat="false" ht="20.25" hidden="false" customHeight="true" outlineLevel="0" collapsed="false"/>
    <row r="77" customFormat="false" ht="20.25" hidden="false" customHeight="true" outlineLevel="0" collapsed="false"/>
    <row r="78" customFormat="false" ht="20.25" hidden="false" customHeight="true" outlineLevel="0" collapsed="false"/>
    <row r="79" customFormat="false" ht="20.25" hidden="false" customHeight="true" outlineLevel="0" collapsed="false"/>
    <row r="80" customFormat="false" ht="20.25" hidden="false" customHeight="true" outlineLevel="0" collapsed="false"/>
    <row r="81" customFormat="false" ht="20.25" hidden="false" customHeight="true" outlineLevel="0" collapsed="false"/>
    <row r="82" customFormat="false" ht="20.25" hidden="false" customHeight="true" outlineLevel="0" collapsed="false"/>
    <row r="83" customFormat="false" ht="20.25" hidden="false" customHeight="true" outlineLevel="0" collapsed="false"/>
    <row r="84" customFormat="false" ht="20.25" hidden="false" customHeight="true" outlineLevel="0" collapsed="false"/>
    <row r="85" customFormat="false" ht="20.25" hidden="false" customHeight="true" outlineLevel="0" collapsed="false"/>
    <row r="86" customFormat="false" ht="20.25" hidden="false" customHeight="true" outlineLevel="0" collapsed="false"/>
    <row r="87" customFormat="false" ht="20.25" hidden="false" customHeight="true" outlineLevel="0" collapsed="false"/>
    <row r="88" customFormat="false" ht="20.25" hidden="false" customHeight="true" outlineLevel="0" collapsed="false"/>
    <row r="89" customFormat="false" ht="20.25" hidden="false" customHeight="true" outlineLevel="0" collapsed="false"/>
    <row r="90" customFormat="false" ht="20.25" hidden="false" customHeight="true" outlineLevel="0" collapsed="false"/>
    <row r="91" customFormat="false" ht="20.25" hidden="false" customHeight="true" outlineLevel="0" collapsed="false"/>
    <row r="92" customFormat="false" ht="20.25" hidden="false" customHeight="true" outlineLevel="0" collapsed="false"/>
    <row r="93" customFormat="false" ht="20.25" hidden="false" customHeight="true" outlineLevel="0" collapsed="false"/>
    <row r="94" customFormat="false" ht="20.25" hidden="false" customHeight="true" outlineLevel="0" collapsed="false"/>
    <row r="95" customFormat="false" ht="20.25" hidden="false" customHeight="true" outlineLevel="0" collapsed="false"/>
    <row r="96" customFormat="false" ht="20.25" hidden="false" customHeight="true" outlineLevel="0" collapsed="false"/>
    <row r="97" customFormat="false" ht="20.25" hidden="false" customHeight="true" outlineLevel="0" collapsed="false"/>
    <row r="98" customFormat="false" ht="20.25" hidden="false" customHeight="true" outlineLevel="0" collapsed="false"/>
    <row r="99" customFormat="false" ht="20.25" hidden="false" customHeight="true" outlineLevel="0" collapsed="false"/>
    <row r="100" customFormat="false" ht="20.25" hidden="false" customHeight="true" outlineLevel="0" collapsed="false"/>
    <row r="101" customFormat="false" ht="20.25" hidden="false" customHeight="true" outlineLevel="0" collapsed="false"/>
    <row r="102" customFormat="false" ht="20.25" hidden="false" customHeight="true" outlineLevel="0" collapsed="false"/>
    <row r="129" customFormat="false" ht="14.25" hidden="false" customHeight="false" outlineLevel="0" collapsed="false">
      <c r="C129" s="42"/>
      <c r="D129" s="42"/>
      <c r="E129" s="42"/>
      <c r="F129" s="42"/>
      <c r="G129" s="42"/>
      <c r="H129" s="42"/>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row>
    <row r="130" customFormat="false" ht="14.25" hidden="false" customHeight="false" outlineLevel="0" collapsed="false">
      <c r="C130" s="42"/>
      <c r="D130" s="42"/>
      <c r="E130" s="42"/>
      <c r="F130" s="42"/>
      <c r="G130" s="42"/>
      <c r="H130" s="42"/>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row>
    <row r="131" customFormat="false" ht="14.25" hidden="false" customHeight="false" outlineLevel="0" collapsed="false">
      <c r="C131" s="149"/>
      <c r="D131" s="149"/>
      <c r="E131" s="149"/>
      <c r="F131" s="149"/>
      <c r="G131" s="149"/>
      <c r="H131" s="149"/>
      <c r="I131" s="42"/>
      <c r="J131" s="42"/>
    </row>
    <row r="132" customFormat="false" ht="14.25" hidden="false" customHeight="false" outlineLevel="0" collapsed="false">
      <c r="C132" s="149"/>
      <c r="D132" s="149"/>
      <c r="E132" s="149"/>
      <c r="F132" s="149"/>
      <c r="G132" s="149"/>
      <c r="H132" s="149"/>
      <c r="I132" s="42"/>
      <c r="J132" s="42"/>
    </row>
    <row r="133" customFormat="false" ht="14.25" hidden="false" customHeight="false" outlineLevel="0" collapsed="false">
      <c r="C133" s="42"/>
      <c r="D133" s="42"/>
      <c r="E133" s="42"/>
      <c r="F133" s="42"/>
      <c r="G133" s="42"/>
      <c r="H133" s="42"/>
    </row>
    <row r="134" customFormat="false" ht="14.25" hidden="false" customHeight="false" outlineLevel="0" collapsed="false">
      <c r="C134" s="42"/>
      <c r="D134" s="42"/>
      <c r="E134" s="42"/>
      <c r="F134" s="42"/>
      <c r="G134" s="42"/>
      <c r="H134" s="42"/>
    </row>
    <row r="135" customFormat="false" ht="14.25" hidden="false" customHeight="false" outlineLevel="0" collapsed="false">
      <c r="C135" s="42"/>
      <c r="D135" s="42"/>
      <c r="E135" s="42"/>
      <c r="F135" s="42"/>
      <c r="G135" s="42"/>
      <c r="H135" s="42"/>
    </row>
    <row r="136" customFormat="false" ht="14.25" hidden="false" customHeight="false" outlineLevel="0" collapsed="false">
      <c r="C136" s="42"/>
      <c r="D136" s="42"/>
      <c r="E136" s="42"/>
      <c r="F136" s="42"/>
      <c r="G136" s="42"/>
      <c r="H136" s="42"/>
    </row>
  </sheetData>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1:E23"/>
    <mergeCell ref="H21:H23"/>
    <mergeCell ref="I21:L23"/>
    <mergeCell ref="M21:O23"/>
    <mergeCell ref="AZ21:BA21"/>
    <mergeCell ref="BB21:BC21"/>
    <mergeCell ref="BD21:BH23"/>
    <mergeCell ref="AZ22:BA22"/>
    <mergeCell ref="BB22:BC22"/>
    <mergeCell ref="AZ23:BA23"/>
    <mergeCell ref="BB23:BC23"/>
    <mergeCell ref="C24:E26"/>
    <mergeCell ref="H24:H26"/>
    <mergeCell ref="I24:L26"/>
    <mergeCell ref="M24:O26"/>
    <mergeCell ref="AZ24:BA24"/>
    <mergeCell ref="BB24:BC24"/>
    <mergeCell ref="BD24:BH26"/>
    <mergeCell ref="AZ25:BA25"/>
    <mergeCell ref="BB25:BC25"/>
    <mergeCell ref="AZ26:BA26"/>
    <mergeCell ref="BB26:BC26"/>
    <mergeCell ref="C27:E29"/>
    <mergeCell ref="H27:H29"/>
    <mergeCell ref="I27:L29"/>
    <mergeCell ref="M27:O29"/>
    <mergeCell ref="AZ27:BA27"/>
    <mergeCell ref="BB27:BC27"/>
    <mergeCell ref="BD27:BH29"/>
    <mergeCell ref="AZ28:BA28"/>
    <mergeCell ref="BB28:BC28"/>
    <mergeCell ref="AZ29:BA29"/>
    <mergeCell ref="BB29:BC29"/>
    <mergeCell ref="C30:E32"/>
    <mergeCell ref="H30:H32"/>
    <mergeCell ref="I30:L32"/>
    <mergeCell ref="M30:O32"/>
    <mergeCell ref="AZ30:BA30"/>
    <mergeCell ref="BB30:BC30"/>
    <mergeCell ref="BD30:BH32"/>
    <mergeCell ref="AZ31:BA31"/>
    <mergeCell ref="BB31:BC31"/>
    <mergeCell ref="AZ32:BA32"/>
    <mergeCell ref="BB32:BC32"/>
    <mergeCell ref="C33:E35"/>
    <mergeCell ref="H33:H35"/>
    <mergeCell ref="I33:L35"/>
    <mergeCell ref="M33:O35"/>
    <mergeCell ref="AZ33:BA33"/>
    <mergeCell ref="BB33:BC33"/>
    <mergeCell ref="BD33:BH35"/>
    <mergeCell ref="AZ34:BA34"/>
    <mergeCell ref="BB34:BC34"/>
    <mergeCell ref="AZ35:BA35"/>
    <mergeCell ref="BB35:BC35"/>
    <mergeCell ref="C36:E38"/>
    <mergeCell ref="H36:H38"/>
    <mergeCell ref="I36:L38"/>
    <mergeCell ref="M36:O38"/>
    <mergeCell ref="AZ36:BA36"/>
    <mergeCell ref="BB36:BC36"/>
    <mergeCell ref="BD36:BH38"/>
    <mergeCell ref="AZ37:BA37"/>
    <mergeCell ref="BB37:BC37"/>
    <mergeCell ref="AZ38:BA38"/>
    <mergeCell ref="BB38:BC38"/>
    <mergeCell ref="C39:E41"/>
    <mergeCell ref="H39:H41"/>
    <mergeCell ref="I39:L41"/>
    <mergeCell ref="M39:O41"/>
    <mergeCell ref="AZ39:BA39"/>
    <mergeCell ref="BB39:BC39"/>
    <mergeCell ref="BD39:BH41"/>
    <mergeCell ref="AZ40:BA40"/>
    <mergeCell ref="BB40:BC40"/>
    <mergeCell ref="AZ41:BA41"/>
    <mergeCell ref="BB41:BC41"/>
    <mergeCell ref="C42:E44"/>
    <mergeCell ref="H42:H44"/>
    <mergeCell ref="I42:L44"/>
    <mergeCell ref="M42:O44"/>
    <mergeCell ref="AZ42:BA42"/>
    <mergeCell ref="BB42:BC42"/>
    <mergeCell ref="BD42:BH44"/>
    <mergeCell ref="AZ43:BA43"/>
    <mergeCell ref="BB43:BC43"/>
    <mergeCell ref="AZ44:BA44"/>
    <mergeCell ref="BB44:BC44"/>
    <mergeCell ref="C45:E47"/>
    <mergeCell ref="H45:H47"/>
    <mergeCell ref="I45:L47"/>
    <mergeCell ref="M45:O47"/>
    <mergeCell ref="AZ45:BA45"/>
    <mergeCell ref="BB45:BC45"/>
    <mergeCell ref="BD45:BH47"/>
    <mergeCell ref="AZ46:BA46"/>
    <mergeCell ref="BB46:BC46"/>
    <mergeCell ref="AZ47:BA47"/>
    <mergeCell ref="BB47:BC47"/>
    <mergeCell ref="C48:E50"/>
    <mergeCell ref="H48:H50"/>
    <mergeCell ref="I48:L50"/>
    <mergeCell ref="M48:O50"/>
    <mergeCell ref="AZ48:BA48"/>
    <mergeCell ref="BB48:BC48"/>
    <mergeCell ref="BD48:BH50"/>
    <mergeCell ref="AZ49:BA49"/>
    <mergeCell ref="BB49:BC49"/>
    <mergeCell ref="AZ50:BA50"/>
    <mergeCell ref="BB50:BC50"/>
    <mergeCell ref="C51:E53"/>
    <mergeCell ref="H51:H53"/>
    <mergeCell ref="I51:L53"/>
    <mergeCell ref="M51:O53"/>
    <mergeCell ref="AZ51:BA51"/>
    <mergeCell ref="BB51:BC51"/>
    <mergeCell ref="BD51:BH53"/>
    <mergeCell ref="AZ52:BA52"/>
    <mergeCell ref="BB52:BC52"/>
    <mergeCell ref="AZ53:BA53"/>
    <mergeCell ref="BB53:BC53"/>
    <mergeCell ref="C54:E56"/>
    <mergeCell ref="H54:H56"/>
    <mergeCell ref="I54:L56"/>
    <mergeCell ref="M54:O56"/>
    <mergeCell ref="AZ54:BA54"/>
    <mergeCell ref="BB54:BC54"/>
    <mergeCell ref="BD54:BH56"/>
    <mergeCell ref="AZ55:BA55"/>
    <mergeCell ref="BB55:BC55"/>
    <mergeCell ref="AZ56:BA56"/>
    <mergeCell ref="BB56:BC56"/>
    <mergeCell ref="C57:E59"/>
    <mergeCell ref="H57:H59"/>
    <mergeCell ref="I57:L59"/>
    <mergeCell ref="M57:O59"/>
    <mergeCell ref="AZ57:BA57"/>
    <mergeCell ref="BB57:BC57"/>
    <mergeCell ref="BD57:BH59"/>
    <mergeCell ref="AZ58:BA58"/>
    <mergeCell ref="BB58:BC58"/>
    <mergeCell ref="AZ59:BA59"/>
    <mergeCell ref="BB59:BC59"/>
    <mergeCell ref="C60:E62"/>
    <mergeCell ref="H60:H62"/>
    <mergeCell ref="I60:L62"/>
    <mergeCell ref="M60:O62"/>
    <mergeCell ref="AZ60:BA60"/>
    <mergeCell ref="BB60:BC60"/>
    <mergeCell ref="BD60:BH62"/>
    <mergeCell ref="AZ61:BA61"/>
    <mergeCell ref="BB61:BC61"/>
    <mergeCell ref="AZ62:BA62"/>
    <mergeCell ref="BB62:BC62"/>
    <mergeCell ref="C63:E65"/>
    <mergeCell ref="H63:H65"/>
    <mergeCell ref="I63:L65"/>
    <mergeCell ref="M63:O65"/>
    <mergeCell ref="AZ63:BA63"/>
    <mergeCell ref="BB63:BC63"/>
    <mergeCell ref="BD63:BH65"/>
    <mergeCell ref="AZ64:BA64"/>
    <mergeCell ref="BB64:BC64"/>
    <mergeCell ref="AZ65:BA65"/>
    <mergeCell ref="BB65:BC65"/>
    <mergeCell ref="C66:E68"/>
    <mergeCell ref="H66:H68"/>
    <mergeCell ref="I66:L68"/>
    <mergeCell ref="M66:O68"/>
    <mergeCell ref="AZ66:BA66"/>
    <mergeCell ref="BB66:BC66"/>
    <mergeCell ref="BD66:BH68"/>
    <mergeCell ref="AZ67:BA67"/>
    <mergeCell ref="BB67:BC67"/>
    <mergeCell ref="AZ68:BA68"/>
    <mergeCell ref="BB68:BC68"/>
    <mergeCell ref="B69:T69"/>
    <mergeCell ref="AZ69:BA72"/>
    <mergeCell ref="BB69:BH74"/>
    <mergeCell ref="B70:T70"/>
    <mergeCell ref="B71:T71"/>
    <mergeCell ref="B72:T72"/>
    <mergeCell ref="B73:T73"/>
    <mergeCell ref="AZ73:BA73"/>
    <mergeCell ref="B74:T74"/>
    <mergeCell ref="AZ74:BA74"/>
  </mergeCells>
  <conditionalFormatting sqref="U23:AA23">
    <cfRule type="expression" priority="2" aboveAverage="0" equalAverage="0" bottom="0" percent="0" rank="0" text="" dxfId="327">
      <formula>OR(U$69=$B22,U$70=$B22)</formula>
    </cfRule>
  </conditionalFormatting>
  <conditionalFormatting sqref="U22:AA23">
    <cfRule type="expression" priority="3" aboveAverage="0" equalAverage="0" bottom="0" percent="0" rank="0" text="" dxfId="328">
      <formula>INDIRECT(ADDRESS(ROW(),COLUMN()))=TRUNC(INDIRECT(ADDRESS(ROW(),COLUMN())))</formula>
    </cfRule>
  </conditionalFormatting>
  <conditionalFormatting sqref="AB40:AH41">
    <cfRule type="expression" priority="4" aboveAverage="0" equalAverage="0" bottom="0" percent="0" rank="0" text="" dxfId="329">
      <formula>INDIRECT(ADDRESS(ROW(),COLUMN()))=TRUNC(INDIRECT(ADDRESS(ROW(),COLUMN())))</formula>
    </cfRule>
  </conditionalFormatting>
  <conditionalFormatting sqref="U40:AA41">
    <cfRule type="expression" priority="5" aboveAverage="0" equalAverage="0" bottom="0" percent="0" rank="0" text="" dxfId="330">
      <formula>INDIRECT(ADDRESS(ROW(),COLUMN()))=TRUNC(INDIRECT(ADDRESS(ROW(),COLUMN())))</formula>
    </cfRule>
  </conditionalFormatting>
  <conditionalFormatting sqref="AZ22:BC23">
    <cfRule type="expression" priority="6" aboveAverage="0" equalAverage="0" bottom="0" percent="0" rank="0" text="" dxfId="331">
      <formula>INDIRECT(ADDRESS(ROW(),COLUMN()))=TRUNC(INDIRECT(ADDRESS(ROW(),COLUMN())))</formula>
    </cfRule>
  </conditionalFormatting>
  <conditionalFormatting sqref="AI40:AO41">
    <cfRule type="expression" priority="7" aboveAverage="0" equalAverage="0" bottom="0" percent="0" rank="0" text="" dxfId="332">
      <formula>INDIRECT(ADDRESS(ROW(),COLUMN()))=TRUNC(INDIRECT(ADDRESS(ROW(),COLUMN())))</formula>
    </cfRule>
  </conditionalFormatting>
  <conditionalFormatting sqref="AZ25:BC26">
    <cfRule type="expression" priority="8" aboveAverage="0" equalAverage="0" bottom="0" percent="0" rank="0" text="" dxfId="333">
      <formula>INDIRECT(ADDRESS(ROW(),COLUMN()))=TRUNC(INDIRECT(ADDRESS(ROW(),COLUMN())))</formula>
    </cfRule>
  </conditionalFormatting>
  <conditionalFormatting sqref="AP37:AV38">
    <cfRule type="expression" priority="9" aboveAverage="0" equalAverage="0" bottom="0" percent="0" rank="0" text="" dxfId="334">
      <formula>INDIRECT(ADDRESS(ROW(),COLUMN()))=TRUNC(INDIRECT(ADDRESS(ROW(),COLUMN())))</formula>
    </cfRule>
  </conditionalFormatting>
  <conditionalFormatting sqref="AW37:AY38">
    <cfRule type="expression" priority="10" aboveAverage="0" equalAverage="0" bottom="0" percent="0" rank="0" text="" dxfId="335">
      <formula>INDIRECT(ADDRESS(ROW(),COLUMN()))=TRUNC(INDIRECT(ADDRESS(ROW(),COLUMN())))</formula>
    </cfRule>
  </conditionalFormatting>
  <conditionalFormatting sqref="AZ28:BC29">
    <cfRule type="expression" priority="11" aboveAverage="0" equalAverage="0" bottom="0" percent="0" rank="0" text="" dxfId="336">
      <formula>INDIRECT(ADDRESS(ROW(),COLUMN()))=TRUNC(INDIRECT(ADDRESS(ROW(),COLUMN())))</formula>
    </cfRule>
  </conditionalFormatting>
  <conditionalFormatting sqref="AB37:AH38">
    <cfRule type="expression" priority="12" aboveAverage="0" equalAverage="0" bottom="0" percent="0" rank="0" text="" dxfId="337">
      <formula>INDIRECT(ADDRESS(ROW(),COLUMN()))=TRUNC(INDIRECT(ADDRESS(ROW(),COLUMN())))</formula>
    </cfRule>
  </conditionalFormatting>
  <conditionalFormatting sqref="AI37:AO38">
    <cfRule type="expression" priority="13" aboveAverage="0" equalAverage="0" bottom="0" percent="0" rank="0" text="" dxfId="338">
      <formula>INDIRECT(ADDRESS(ROW(),COLUMN()))=TRUNC(INDIRECT(ADDRESS(ROW(),COLUMN())))</formula>
    </cfRule>
  </conditionalFormatting>
  <conditionalFormatting sqref="AZ31:BC32">
    <cfRule type="expression" priority="14" aboveAverage="0" equalAverage="0" bottom="0" percent="0" rank="0" text="" dxfId="339">
      <formula>INDIRECT(ADDRESS(ROW(),COLUMN()))=TRUNC(INDIRECT(ADDRESS(ROW(),COLUMN())))</formula>
    </cfRule>
  </conditionalFormatting>
  <conditionalFormatting sqref="AW34:AY35">
    <cfRule type="expression" priority="15" aboveAverage="0" equalAverage="0" bottom="0" percent="0" rank="0" text="" dxfId="340">
      <formula>INDIRECT(ADDRESS(ROW(),COLUMN()))=TRUNC(INDIRECT(ADDRESS(ROW(),COLUMN())))</formula>
    </cfRule>
  </conditionalFormatting>
  <conditionalFormatting sqref="U37:AA38">
    <cfRule type="expression" priority="16" aboveAverage="0" equalAverage="0" bottom="0" percent="0" rank="0" text="" dxfId="341">
      <formula>INDIRECT(ADDRESS(ROW(),COLUMN()))=TRUNC(INDIRECT(ADDRESS(ROW(),COLUMN())))</formula>
    </cfRule>
  </conditionalFormatting>
  <conditionalFormatting sqref="AZ34:BC35">
    <cfRule type="expression" priority="17" aboveAverage="0" equalAverage="0" bottom="0" percent="0" rank="0" text="" dxfId="342">
      <formula>INDIRECT(ADDRESS(ROW(),COLUMN()))=TRUNC(INDIRECT(ADDRESS(ROW(),COLUMN())))</formula>
    </cfRule>
  </conditionalFormatting>
  <conditionalFormatting sqref="AI34:AO35">
    <cfRule type="expression" priority="18" aboveAverage="0" equalAverage="0" bottom="0" percent="0" rank="0" text="" dxfId="343">
      <formula>INDIRECT(ADDRESS(ROW(),COLUMN()))=TRUNC(INDIRECT(ADDRESS(ROW(),COLUMN())))</formula>
    </cfRule>
  </conditionalFormatting>
  <conditionalFormatting sqref="AP34:AV35">
    <cfRule type="expression" priority="19" aboveAverage="0" equalAverage="0" bottom="0" percent="0" rank="0" text="" dxfId="344">
      <formula>INDIRECT(ADDRESS(ROW(),COLUMN()))=TRUNC(INDIRECT(ADDRESS(ROW(),COLUMN())))</formula>
    </cfRule>
  </conditionalFormatting>
  <conditionalFormatting sqref="AZ37:BC38">
    <cfRule type="expression" priority="20" aboveAverage="0" equalAverage="0" bottom="0" percent="0" rank="0" text="" dxfId="345">
      <formula>INDIRECT(ADDRESS(ROW(),COLUMN()))=TRUNC(INDIRECT(ADDRESS(ROW(),COLUMN())))</formula>
    </cfRule>
  </conditionalFormatting>
  <conditionalFormatting sqref="U34:AA35">
    <cfRule type="expression" priority="21" aboveAverage="0" equalAverage="0" bottom="0" percent="0" rank="0" text="" dxfId="346">
      <formula>INDIRECT(ADDRESS(ROW(),COLUMN()))=TRUNC(INDIRECT(ADDRESS(ROW(),COLUMN())))</formula>
    </cfRule>
  </conditionalFormatting>
  <conditionalFormatting sqref="AB34:AH35">
    <cfRule type="expression" priority="22" aboveAverage="0" equalAverage="0" bottom="0" percent="0" rank="0" text="" dxfId="347">
      <formula>INDIRECT(ADDRESS(ROW(),COLUMN()))=TRUNC(INDIRECT(ADDRESS(ROW(),COLUMN())))</formula>
    </cfRule>
  </conditionalFormatting>
  <conditionalFormatting sqref="AZ40:BC41">
    <cfRule type="expression" priority="23" aboveAverage="0" equalAverage="0" bottom="0" percent="0" rank="0" text="" dxfId="348">
      <formula>INDIRECT(ADDRESS(ROW(),COLUMN()))=TRUNC(INDIRECT(ADDRESS(ROW(),COLUMN())))</formula>
    </cfRule>
  </conditionalFormatting>
  <conditionalFormatting sqref="AP31:AV32">
    <cfRule type="expression" priority="24" aboveAverage="0" equalAverage="0" bottom="0" percent="0" rank="0" text="" dxfId="349">
      <formula>INDIRECT(ADDRESS(ROW(),COLUMN()))=TRUNC(INDIRECT(ADDRESS(ROW(),COLUMN())))</formula>
    </cfRule>
  </conditionalFormatting>
  <conditionalFormatting sqref="AW31:AY32">
    <cfRule type="expression" priority="25" aboveAverage="0" equalAverage="0" bottom="0" percent="0" rank="0" text="" dxfId="350">
      <formula>INDIRECT(ADDRESS(ROW(),COLUMN()))=TRUNC(INDIRECT(ADDRESS(ROW(),COLUMN())))</formula>
    </cfRule>
  </conditionalFormatting>
  <conditionalFormatting sqref="AZ43:BC44">
    <cfRule type="expression" priority="26" aboveAverage="0" equalAverage="0" bottom="0" percent="0" rank="0" text="" dxfId="351">
      <formula>INDIRECT(ADDRESS(ROW(),COLUMN()))=TRUNC(INDIRECT(ADDRESS(ROW(),COLUMN())))</formula>
    </cfRule>
  </conditionalFormatting>
  <conditionalFormatting sqref="AB31:AH32">
    <cfRule type="expression" priority="27" aboveAverage="0" equalAverage="0" bottom="0" percent="0" rank="0" text="" dxfId="352">
      <formula>INDIRECT(ADDRESS(ROW(),COLUMN()))=TRUNC(INDIRECT(ADDRESS(ROW(),COLUMN())))</formula>
    </cfRule>
  </conditionalFormatting>
  <conditionalFormatting sqref="AI31:AO32">
    <cfRule type="expression" priority="28" aboveAverage="0" equalAverage="0" bottom="0" percent="0" rank="0" text="" dxfId="353">
      <formula>INDIRECT(ADDRESS(ROW(),COLUMN()))=TRUNC(INDIRECT(ADDRESS(ROW(),COLUMN())))</formula>
    </cfRule>
  </conditionalFormatting>
  <conditionalFormatting sqref="AZ46:BC47">
    <cfRule type="expression" priority="29" aboveAverage="0" equalAverage="0" bottom="0" percent="0" rank="0" text="" dxfId="354">
      <formula>INDIRECT(ADDRESS(ROW(),COLUMN()))=TRUNC(INDIRECT(ADDRESS(ROW(),COLUMN())))</formula>
    </cfRule>
  </conditionalFormatting>
  <conditionalFormatting sqref="AW28:AY29">
    <cfRule type="expression" priority="30" aboveAverage="0" equalAverage="0" bottom="0" percent="0" rank="0" text="" dxfId="355">
      <formula>INDIRECT(ADDRESS(ROW(),COLUMN()))=TRUNC(INDIRECT(ADDRESS(ROW(),COLUMN())))</formula>
    </cfRule>
  </conditionalFormatting>
  <conditionalFormatting sqref="U31:AA32">
    <cfRule type="expression" priority="31" aboveAverage="0" equalAverage="0" bottom="0" percent="0" rank="0" text="" dxfId="356">
      <formula>INDIRECT(ADDRESS(ROW(),COLUMN()))=TRUNC(INDIRECT(ADDRESS(ROW(),COLUMN())))</formula>
    </cfRule>
  </conditionalFormatting>
  <conditionalFormatting sqref="AZ49:BC50">
    <cfRule type="expression" priority="32" aboveAverage="0" equalAverage="0" bottom="0" percent="0" rank="0" text="" dxfId="357">
      <formula>INDIRECT(ADDRESS(ROW(),COLUMN()))=TRUNC(INDIRECT(ADDRESS(ROW(),COLUMN())))</formula>
    </cfRule>
  </conditionalFormatting>
  <conditionalFormatting sqref="AI28:AO29">
    <cfRule type="expression" priority="33" aboveAverage="0" equalAverage="0" bottom="0" percent="0" rank="0" text="" dxfId="358">
      <formula>INDIRECT(ADDRESS(ROW(),COLUMN()))=TRUNC(INDIRECT(ADDRESS(ROW(),COLUMN())))</formula>
    </cfRule>
  </conditionalFormatting>
  <conditionalFormatting sqref="AP28:AV29">
    <cfRule type="expression" priority="34" aboveAverage="0" equalAverage="0" bottom="0" percent="0" rank="0" text="" dxfId="359">
      <formula>INDIRECT(ADDRESS(ROW(),COLUMN()))=TRUNC(INDIRECT(ADDRESS(ROW(),COLUMN())))</formula>
    </cfRule>
  </conditionalFormatting>
  <conditionalFormatting sqref="AZ52:BC53">
    <cfRule type="expression" priority="35" aboveAverage="0" equalAverage="0" bottom="0" percent="0" rank="0" text="" dxfId="360">
      <formula>INDIRECT(ADDRESS(ROW(),COLUMN()))=TRUNC(INDIRECT(ADDRESS(ROW(),COLUMN())))</formula>
    </cfRule>
  </conditionalFormatting>
  <conditionalFormatting sqref="U28:AA29">
    <cfRule type="expression" priority="36" aboveAverage="0" equalAverage="0" bottom="0" percent="0" rank="0" text="" dxfId="361">
      <formula>INDIRECT(ADDRESS(ROW(),COLUMN()))=TRUNC(INDIRECT(ADDRESS(ROW(),COLUMN())))</formula>
    </cfRule>
  </conditionalFormatting>
  <conditionalFormatting sqref="AB28:AH29">
    <cfRule type="expression" priority="37" aboveAverage="0" equalAverage="0" bottom="0" percent="0" rank="0" text="" dxfId="362">
      <formula>INDIRECT(ADDRESS(ROW(),COLUMN()))=TRUNC(INDIRECT(ADDRESS(ROW(),COLUMN())))</formula>
    </cfRule>
  </conditionalFormatting>
  <conditionalFormatting sqref="AZ55:BC56">
    <cfRule type="expression" priority="38" aboveAverage="0" equalAverage="0" bottom="0" percent="0" rank="0" text="" dxfId="363">
      <formula>INDIRECT(ADDRESS(ROW(),COLUMN()))=TRUNC(INDIRECT(ADDRESS(ROW(),COLUMN())))</formula>
    </cfRule>
  </conditionalFormatting>
  <conditionalFormatting sqref="AP25:AV26">
    <cfRule type="expression" priority="39" aboveAverage="0" equalAverage="0" bottom="0" percent="0" rank="0" text="" dxfId="364">
      <formula>INDIRECT(ADDRESS(ROW(),COLUMN()))=TRUNC(INDIRECT(ADDRESS(ROW(),COLUMN())))</formula>
    </cfRule>
  </conditionalFormatting>
  <conditionalFormatting sqref="AW25:AY26">
    <cfRule type="expression" priority="40" aboveAverage="0" equalAverage="0" bottom="0" percent="0" rank="0" text="" dxfId="365">
      <formula>INDIRECT(ADDRESS(ROW(),COLUMN()))=TRUNC(INDIRECT(ADDRESS(ROW(),COLUMN())))</formula>
    </cfRule>
  </conditionalFormatting>
  <conditionalFormatting sqref="AZ58:BC59">
    <cfRule type="expression" priority="41" aboveAverage="0" equalAverage="0" bottom="0" percent="0" rank="0" text="" dxfId="366">
      <formula>INDIRECT(ADDRESS(ROW(),COLUMN()))=TRUNC(INDIRECT(ADDRESS(ROW(),COLUMN())))</formula>
    </cfRule>
  </conditionalFormatting>
  <conditionalFormatting sqref="AB25:AH26">
    <cfRule type="expression" priority="42" aboveAverage="0" equalAverage="0" bottom="0" percent="0" rank="0" text="" dxfId="367">
      <formula>INDIRECT(ADDRESS(ROW(),COLUMN()))=TRUNC(INDIRECT(ADDRESS(ROW(),COLUMN())))</formula>
    </cfRule>
  </conditionalFormatting>
  <conditionalFormatting sqref="AI25:AO26">
    <cfRule type="expression" priority="43" aboveAverage="0" equalAverage="0" bottom="0" percent="0" rank="0" text="" dxfId="368">
      <formula>INDIRECT(ADDRESS(ROW(),COLUMN()))=TRUNC(INDIRECT(ADDRESS(ROW(),COLUMN())))</formula>
    </cfRule>
  </conditionalFormatting>
  <conditionalFormatting sqref="AZ61:BC62">
    <cfRule type="expression" priority="44" aboveAverage="0" equalAverage="0" bottom="0" percent="0" rank="0" text="" dxfId="369">
      <formula>INDIRECT(ADDRESS(ROW(),COLUMN()))=TRUNC(INDIRECT(ADDRESS(ROW(),COLUMN())))</formula>
    </cfRule>
  </conditionalFormatting>
  <conditionalFormatting sqref="AW22:AY23">
    <cfRule type="expression" priority="45" aboveAverage="0" equalAverage="0" bottom="0" percent="0" rank="0" text="" dxfId="370">
      <formula>INDIRECT(ADDRESS(ROW(),COLUMN()))=TRUNC(INDIRECT(ADDRESS(ROW(),COLUMN())))</formula>
    </cfRule>
  </conditionalFormatting>
  <conditionalFormatting sqref="U25:AA26">
    <cfRule type="expression" priority="46" aboveAverage="0" equalAverage="0" bottom="0" percent="0" rank="0" text="" dxfId="371">
      <formula>INDIRECT(ADDRESS(ROW(),COLUMN()))=TRUNC(INDIRECT(ADDRESS(ROW(),COLUMN())))</formula>
    </cfRule>
  </conditionalFormatting>
  <conditionalFormatting sqref="AZ64:BC65">
    <cfRule type="expression" priority="47" aboveAverage="0" equalAverage="0" bottom="0" percent="0" rank="0" text="" dxfId="372">
      <formula>INDIRECT(ADDRESS(ROW(),COLUMN()))=TRUNC(INDIRECT(ADDRESS(ROW(),COLUMN())))</formula>
    </cfRule>
  </conditionalFormatting>
  <conditionalFormatting sqref="AI22:AO23">
    <cfRule type="expression" priority="48" aboveAverage="0" equalAverage="0" bottom="0" percent="0" rank="0" text="" dxfId="373">
      <formula>INDIRECT(ADDRESS(ROW(),COLUMN()))=TRUNC(INDIRECT(ADDRESS(ROW(),COLUMN())))</formula>
    </cfRule>
  </conditionalFormatting>
  <conditionalFormatting sqref="AP22:AV23">
    <cfRule type="expression" priority="49" aboveAverage="0" equalAverage="0" bottom="0" percent="0" rank="0" text="" dxfId="374">
      <formula>INDIRECT(ADDRESS(ROW(),COLUMN()))=TRUNC(INDIRECT(ADDRESS(ROW(),COLUMN())))</formula>
    </cfRule>
  </conditionalFormatting>
  <conditionalFormatting sqref="AZ67:BC68">
    <cfRule type="expression" priority="50" aboveAverage="0" equalAverage="0" bottom="0" percent="0" rank="0" text="" dxfId="375">
      <formula>INDIRECT(ADDRESS(ROW(),COLUMN()))=TRUNC(INDIRECT(ADDRESS(ROW(),COLUMN())))</formula>
    </cfRule>
  </conditionalFormatting>
  <conditionalFormatting sqref="U69:BA74">
    <cfRule type="expression" priority="51" aboveAverage="0" equalAverage="0" bottom="0" percent="0" rank="0" text="" dxfId="376">
      <formula>INDIRECT(ADDRESS(ROW(),COLUMN()))=TRUNC(INDIRECT(ADDRESS(ROW(),COLUMN())))</formula>
    </cfRule>
  </conditionalFormatting>
  <conditionalFormatting sqref="AB23:AH23">
    <cfRule type="expression" priority="52" aboveAverage="0" equalAverage="0" bottom="0" percent="0" rank="0" text="" dxfId="377">
      <formula>OR(AB$69=$B22,AB$70=$B22)</formula>
    </cfRule>
  </conditionalFormatting>
  <conditionalFormatting sqref="AB22:AH23">
    <cfRule type="expression" priority="53" aboveAverage="0" equalAverage="0" bottom="0" percent="0" rank="0" text="" dxfId="378">
      <formula>INDIRECT(ADDRESS(ROW(),COLUMN()))=TRUNC(INDIRECT(ADDRESS(ROW(),COLUMN())))</formula>
    </cfRule>
  </conditionalFormatting>
  <conditionalFormatting sqref="AI23:AO23">
    <cfRule type="expression" priority="54" aboveAverage="0" equalAverage="0" bottom="0" percent="0" rank="0" text="" dxfId="379">
      <formula>OR(AI$69=$B22,AI$70=$B22)</formula>
    </cfRule>
  </conditionalFormatting>
  <conditionalFormatting sqref="AP23:AV23">
    <cfRule type="expression" priority="55" aboveAverage="0" equalAverage="0" bottom="0" percent="0" rank="0" text="" dxfId="380">
      <formula>OR(AP$69=$B22,AP$70=$B22)</formula>
    </cfRule>
  </conditionalFormatting>
  <conditionalFormatting sqref="AW23:AY23">
    <cfRule type="expression" priority="56" aboveAverage="0" equalAverage="0" bottom="0" percent="0" rank="0" text="" dxfId="381">
      <formula>OR(AW$69=$B22,AW$70=$B22)</formula>
    </cfRule>
  </conditionalFormatting>
  <conditionalFormatting sqref="U26:AA26">
    <cfRule type="expression" priority="57" aboveAverage="0" equalAverage="0" bottom="0" percent="0" rank="0" text="" dxfId="382">
      <formula>OR(U$69=$B25,U$70=$B25)</formula>
    </cfRule>
  </conditionalFormatting>
  <conditionalFormatting sqref="AB26:AH26">
    <cfRule type="expression" priority="58" aboveAverage="0" equalAverage="0" bottom="0" percent="0" rank="0" text="" dxfId="383">
      <formula>OR(AB$69=$B25,AB$70=$B25)</formula>
    </cfRule>
  </conditionalFormatting>
  <conditionalFormatting sqref="AI26:AO26">
    <cfRule type="expression" priority="59" aboveAverage="0" equalAverage="0" bottom="0" percent="0" rank="0" text="" dxfId="384">
      <formula>OR(AI$69=$B25,AI$70=$B25)</formula>
    </cfRule>
  </conditionalFormatting>
  <conditionalFormatting sqref="AP26:AV26">
    <cfRule type="expression" priority="60" aboveAverage="0" equalAverage="0" bottom="0" percent="0" rank="0" text="" dxfId="385">
      <formula>OR(AP$69=$B25,AP$70=$B25)</formula>
    </cfRule>
  </conditionalFormatting>
  <conditionalFormatting sqref="AW26:AY26">
    <cfRule type="expression" priority="61" aboveAverage="0" equalAverage="0" bottom="0" percent="0" rank="0" text="" dxfId="386">
      <formula>OR(AW$69=$B25,AW$70=$B25)</formula>
    </cfRule>
  </conditionalFormatting>
  <conditionalFormatting sqref="U29:AA29">
    <cfRule type="expression" priority="62" aboveAverage="0" equalAverage="0" bottom="0" percent="0" rank="0" text="" dxfId="387">
      <formula>OR(U$69=$B28,U$70=$B28)</formula>
    </cfRule>
  </conditionalFormatting>
  <conditionalFormatting sqref="AB29:AH29">
    <cfRule type="expression" priority="63" aboveAverage="0" equalAverage="0" bottom="0" percent="0" rank="0" text="" dxfId="388">
      <formula>OR(AB$69=$B28,AB$70=$B28)</formula>
    </cfRule>
  </conditionalFormatting>
  <conditionalFormatting sqref="AI29:AO29">
    <cfRule type="expression" priority="64" aboveAverage="0" equalAverage="0" bottom="0" percent="0" rank="0" text="" dxfId="389">
      <formula>OR(AI$69=$B28,AI$70=$B28)</formula>
    </cfRule>
  </conditionalFormatting>
  <conditionalFormatting sqref="AP29:AV29">
    <cfRule type="expression" priority="65" aboveAverage="0" equalAverage="0" bottom="0" percent="0" rank="0" text="" dxfId="390">
      <formula>OR(AP$69=$B28,AP$70=$B28)</formula>
    </cfRule>
  </conditionalFormatting>
  <conditionalFormatting sqref="AW29:AY29">
    <cfRule type="expression" priority="66" aboveAverage="0" equalAverage="0" bottom="0" percent="0" rank="0" text="" dxfId="391">
      <formula>OR(AW$69=$B28,AW$70=$B28)</formula>
    </cfRule>
  </conditionalFormatting>
  <conditionalFormatting sqref="U32:AA32">
    <cfRule type="expression" priority="67" aboveAverage="0" equalAverage="0" bottom="0" percent="0" rank="0" text="" dxfId="392">
      <formula>OR(U$69=$B31,U$70=$B31)</formula>
    </cfRule>
  </conditionalFormatting>
  <conditionalFormatting sqref="AB32:AH32">
    <cfRule type="expression" priority="68" aboveAverage="0" equalAverage="0" bottom="0" percent="0" rank="0" text="" dxfId="393">
      <formula>OR(AB$69=$B31,AB$70=$B31)</formula>
    </cfRule>
  </conditionalFormatting>
  <conditionalFormatting sqref="AI32:AO32">
    <cfRule type="expression" priority="69" aboveAverage="0" equalAverage="0" bottom="0" percent="0" rank="0" text="" dxfId="394">
      <formula>OR(AI$69=$B31,AI$70=$B31)</formula>
    </cfRule>
  </conditionalFormatting>
  <conditionalFormatting sqref="AP32:AV32">
    <cfRule type="expression" priority="70" aboveAverage="0" equalAverage="0" bottom="0" percent="0" rank="0" text="" dxfId="395">
      <formula>OR(AP$69=$B31,AP$70=$B31)</formula>
    </cfRule>
  </conditionalFormatting>
  <conditionalFormatting sqref="AW32:AY32">
    <cfRule type="expression" priority="71" aboveAverage="0" equalAverage="0" bottom="0" percent="0" rank="0" text="" dxfId="396">
      <formula>OR(AW$69=$B31,AW$70=$B31)</formula>
    </cfRule>
  </conditionalFormatting>
  <conditionalFormatting sqref="U35:AA35">
    <cfRule type="expression" priority="72" aboveAverage="0" equalAverage="0" bottom="0" percent="0" rank="0" text="" dxfId="397">
      <formula>OR(U$69=$B34,U$70=$B34)</formula>
    </cfRule>
  </conditionalFormatting>
  <conditionalFormatting sqref="AB35:AH35">
    <cfRule type="expression" priority="73" aboveAverage="0" equalAverage="0" bottom="0" percent="0" rank="0" text="" dxfId="398">
      <formula>OR(AB$69=$B34,AB$70=$B34)</formula>
    </cfRule>
  </conditionalFormatting>
  <conditionalFormatting sqref="AI35:AO35">
    <cfRule type="expression" priority="74" aboveAverage="0" equalAverage="0" bottom="0" percent="0" rank="0" text="" dxfId="399">
      <formula>OR(AI$69=$B34,AI$70=$B34)</formula>
    </cfRule>
  </conditionalFormatting>
  <conditionalFormatting sqref="AP35:AV35">
    <cfRule type="expression" priority="75" aboveAverage="0" equalAverage="0" bottom="0" percent="0" rank="0" text="" dxfId="400">
      <formula>OR(AP$69=$B34,AP$70=$B34)</formula>
    </cfRule>
  </conditionalFormatting>
  <conditionalFormatting sqref="AW35:AY35">
    <cfRule type="expression" priority="76" aboveAverage="0" equalAverage="0" bottom="0" percent="0" rank="0" text="" dxfId="401">
      <formula>OR(AW$69=$B34,AW$70=$B34)</formula>
    </cfRule>
  </conditionalFormatting>
  <conditionalFormatting sqref="U38:AA38">
    <cfRule type="expression" priority="77" aboveAverage="0" equalAverage="0" bottom="0" percent="0" rank="0" text="" dxfId="402">
      <formula>OR(U$69=$B37,U$70=$B37)</formula>
    </cfRule>
  </conditionalFormatting>
  <conditionalFormatting sqref="AB38:AH38">
    <cfRule type="expression" priority="78" aboveAverage="0" equalAverage="0" bottom="0" percent="0" rank="0" text="" dxfId="403">
      <formula>OR(AB$69=$B37,AB$70=$B37)</formula>
    </cfRule>
  </conditionalFormatting>
  <conditionalFormatting sqref="AI38:AO38">
    <cfRule type="expression" priority="79" aboveAverage="0" equalAverage="0" bottom="0" percent="0" rank="0" text="" dxfId="404">
      <formula>OR(AI$69=$B37,AI$70=$B37)</formula>
    </cfRule>
  </conditionalFormatting>
  <conditionalFormatting sqref="AP38:AV38">
    <cfRule type="expression" priority="80" aboveAverage="0" equalAverage="0" bottom="0" percent="0" rank="0" text="" dxfId="405">
      <formula>OR(AP$69=$B37,AP$70=$B37)</formula>
    </cfRule>
  </conditionalFormatting>
  <conditionalFormatting sqref="AW38:AY38">
    <cfRule type="expression" priority="81" aboveAverage="0" equalAverage="0" bottom="0" percent="0" rank="0" text="" dxfId="406">
      <formula>OR(AW$69=$B37,AW$70=$B37)</formula>
    </cfRule>
  </conditionalFormatting>
  <conditionalFormatting sqref="U41:AA41">
    <cfRule type="expression" priority="82" aboveAverage="0" equalAverage="0" bottom="0" percent="0" rank="0" text="" dxfId="407">
      <formula>OR(U$69=$B40,U$70=$B40)</formula>
    </cfRule>
  </conditionalFormatting>
  <conditionalFormatting sqref="AB41:AH41">
    <cfRule type="expression" priority="83" aboveAverage="0" equalAverage="0" bottom="0" percent="0" rank="0" text="" dxfId="408">
      <formula>OR(AB$69=$B40,AB$70=$B40)</formula>
    </cfRule>
  </conditionalFormatting>
  <conditionalFormatting sqref="AI41:AO41">
    <cfRule type="expression" priority="84" aboveAverage="0" equalAverage="0" bottom="0" percent="0" rank="0" text="" dxfId="409">
      <formula>OR(AI$69=$B40,AI$70=$B40)</formula>
    </cfRule>
  </conditionalFormatting>
  <conditionalFormatting sqref="AP41:AV41">
    <cfRule type="expression" priority="85" aboveAverage="0" equalAverage="0" bottom="0" percent="0" rank="0" text="" dxfId="410">
      <formula>OR(AP$69=$B40,AP$70=$B40)</formula>
    </cfRule>
  </conditionalFormatting>
  <conditionalFormatting sqref="AP40:AV41">
    <cfRule type="expression" priority="86" aboveAverage="0" equalAverage="0" bottom="0" percent="0" rank="0" text="" dxfId="411">
      <formula>INDIRECT(ADDRESS(ROW(),COLUMN()))=TRUNC(INDIRECT(ADDRESS(ROW(),COLUMN())))</formula>
    </cfRule>
  </conditionalFormatting>
  <conditionalFormatting sqref="AW41:AY41">
    <cfRule type="expression" priority="87" aboveAverage="0" equalAverage="0" bottom="0" percent="0" rank="0" text="" dxfId="412">
      <formula>OR(AW$69=$B40,AW$70=$B40)</formula>
    </cfRule>
  </conditionalFormatting>
  <conditionalFormatting sqref="AW40:AY41">
    <cfRule type="expression" priority="88" aboveAverage="0" equalAverage="0" bottom="0" percent="0" rank="0" text="" dxfId="413">
      <formula>INDIRECT(ADDRESS(ROW(),COLUMN()))=TRUNC(INDIRECT(ADDRESS(ROW(),COLUMN())))</formula>
    </cfRule>
  </conditionalFormatting>
  <conditionalFormatting sqref="U44:AA44">
    <cfRule type="expression" priority="89" aboveAverage="0" equalAverage="0" bottom="0" percent="0" rank="0" text="" dxfId="414">
      <formula>OR(U$69=$B43,U$70=$B43)</formula>
    </cfRule>
  </conditionalFormatting>
  <conditionalFormatting sqref="U43:AA44">
    <cfRule type="expression" priority="90" aboveAverage="0" equalAverage="0" bottom="0" percent="0" rank="0" text="" dxfId="415">
      <formula>INDIRECT(ADDRESS(ROW(),COLUMN()))=TRUNC(INDIRECT(ADDRESS(ROW(),COLUMN())))</formula>
    </cfRule>
  </conditionalFormatting>
  <conditionalFormatting sqref="AB44:AH44">
    <cfRule type="expression" priority="91" aboveAverage="0" equalAverage="0" bottom="0" percent="0" rank="0" text="" dxfId="416">
      <formula>OR(AB$69=$B43,AB$70=$B43)</formula>
    </cfRule>
  </conditionalFormatting>
  <conditionalFormatting sqref="AB43:AH44">
    <cfRule type="expression" priority="92" aboveAverage="0" equalAverage="0" bottom="0" percent="0" rank="0" text="" dxfId="417">
      <formula>INDIRECT(ADDRESS(ROW(),COLUMN()))=TRUNC(INDIRECT(ADDRESS(ROW(),COLUMN())))</formula>
    </cfRule>
  </conditionalFormatting>
  <conditionalFormatting sqref="AI44:AO44">
    <cfRule type="expression" priority="93" aboveAverage="0" equalAverage="0" bottom="0" percent="0" rank="0" text="" dxfId="418">
      <formula>OR(AI$69=$B43,AI$70=$B43)</formula>
    </cfRule>
  </conditionalFormatting>
  <conditionalFormatting sqref="AI43:AO44">
    <cfRule type="expression" priority="94" aboveAverage="0" equalAverage="0" bottom="0" percent="0" rank="0" text="" dxfId="419">
      <formula>INDIRECT(ADDRESS(ROW(),COLUMN()))=TRUNC(INDIRECT(ADDRESS(ROW(),COLUMN())))</formula>
    </cfRule>
  </conditionalFormatting>
  <conditionalFormatting sqref="AP44:AV44">
    <cfRule type="expression" priority="95" aboveAverage="0" equalAverage="0" bottom="0" percent="0" rank="0" text="" dxfId="420">
      <formula>OR(AP$69=$B43,AP$70=$B43)</formula>
    </cfRule>
  </conditionalFormatting>
  <conditionalFormatting sqref="AP43:AV44">
    <cfRule type="expression" priority="96" aboveAverage="0" equalAverage="0" bottom="0" percent="0" rank="0" text="" dxfId="421">
      <formula>INDIRECT(ADDRESS(ROW(),COLUMN()))=TRUNC(INDIRECT(ADDRESS(ROW(),COLUMN())))</formula>
    </cfRule>
  </conditionalFormatting>
  <conditionalFormatting sqref="AW44:AY44">
    <cfRule type="expression" priority="97" aboveAverage="0" equalAverage="0" bottom="0" percent="0" rank="0" text="" dxfId="422">
      <formula>OR(AW$69=$B43,AW$70=$B43)</formula>
    </cfRule>
  </conditionalFormatting>
  <conditionalFormatting sqref="AW43:AY44">
    <cfRule type="expression" priority="98" aboveAverage="0" equalAverage="0" bottom="0" percent="0" rank="0" text="" dxfId="423">
      <formula>INDIRECT(ADDRESS(ROW(),COLUMN()))=TRUNC(INDIRECT(ADDRESS(ROW(),COLUMN())))</formula>
    </cfRule>
  </conditionalFormatting>
  <conditionalFormatting sqref="U47:AA47">
    <cfRule type="expression" priority="99" aboveAverage="0" equalAverage="0" bottom="0" percent="0" rank="0" text="" dxfId="424">
      <formula>OR(U$69=$B46,U$70=$B46)</formula>
    </cfRule>
  </conditionalFormatting>
  <conditionalFormatting sqref="U46:AA47">
    <cfRule type="expression" priority="100" aboveAverage="0" equalAverage="0" bottom="0" percent="0" rank="0" text="" dxfId="425">
      <formula>INDIRECT(ADDRESS(ROW(),COLUMN()))=TRUNC(INDIRECT(ADDRESS(ROW(),COLUMN())))</formula>
    </cfRule>
  </conditionalFormatting>
  <conditionalFormatting sqref="AB47:AH47">
    <cfRule type="expression" priority="101" aboveAverage="0" equalAverage="0" bottom="0" percent="0" rank="0" text="" dxfId="426">
      <formula>OR(AB$69=$B46,AB$70=$B46)</formula>
    </cfRule>
  </conditionalFormatting>
  <conditionalFormatting sqref="AB46:AH47">
    <cfRule type="expression" priority="102" aboveAverage="0" equalAverage="0" bottom="0" percent="0" rank="0" text="" dxfId="427">
      <formula>INDIRECT(ADDRESS(ROW(),COLUMN()))=TRUNC(INDIRECT(ADDRESS(ROW(),COLUMN())))</formula>
    </cfRule>
  </conditionalFormatting>
  <conditionalFormatting sqref="AI47:AO47">
    <cfRule type="expression" priority="103" aboveAverage="0" equalAverage="0" bottom="0" percent="0" rank="0" text="" dxfId="428">
      <formula>OR(AI$69=$B46,AI$70=$B46)</formula>
    </cfRule>
  </conditionalFormatting>
  <conditionalFormatting sqref="AI46:AO47">
    <cfRule type="expression" priority="104" aboveAverage="0" equalAverage="0" bottom="0" percent="0" rank="0" text="" dxfId="429">
      <formula>INDIRECT(ADDRESS(ROW(),COLUMN()))=TRUNC(INDIRECT(ADDRESS(ROW(),COLUMN())))</formula>
    </cfRule>
  </conditionalFormatting>
  <conditionalFormatting sqref="AP47:AV47">
    <cfRule type="expression" priority="105" aboveAverage="0" equalAverage="0" bottom="0" percent="0" rank="0" text="" dxfId="430">
      <formula>OR(AP$69=$B46,AP$70=$B46)</formula>
    </cfRule>
  </conditionalFormatting>
  <conditionalFormatting sqref="AP46:AV47">
    <cfRule type="expression" priority="106" aboveAverage="0" equalAverage="0" bottom="0" percent="0" rank="0" text="" dxfId="431">
      <formula>INDIRECT(ADDRESS(ROW(),COLUMN()))=TRUNC(INDIRECT(ADDRESS(ROW(),COLUMN())))</formula>
    </cfRule>
  </conditionalFormatting>
  <conditionalFormatting sqref="AW47:AY47">
    <cfRule type="expression" priority="107" aboveAverage="0" equalAverage="0" bottom="0" percent="0" rank="0" text="" dxfId="432">
      <formula>OR(AW$69=$B46,AW$70=$B46)</formula>
    </cfRule>
  </conditionalFormatting>
  <conditionalFormatting sqref="AW46:AY47">
    <cfRule type="expression" priority="108" aboveAverage="0" equalAverage="0" bottom="0" percent="0" rank="0" text="" dxfId="433">
      <formula>INDIRECT(ADDRESS(ROW(),COLUMN()))=TRUNC(INDIRECT(ADDRESS(ROW(),COLUMN())))</formula>
    </cfRule>
  </conditionalFormatting>
  <conditionalFormatting sqref="U50:AA50">
    <cfRule type="expression" priority="109" aboveAverage="0" equalAverage="0" bottom="0" percent="0" rank="0" text="" dxfId="434">
      <formula>OR(U$69=$B49,U$70=$B49)</formula>
    </cfRule>
  </conditionalFormatting>
  <conditionalFormatting sqref="U49:AA50">
    <cfRule type="expression" priority="110" aboveAverage="0" equalAverage="0" bottom="0" percent="0" rank="0" text="" dxfId="435">
      <formula>INDIRECT(ADDRESS(ROW(),COLUMN()))=TRUNC(INDIRECT(ADDRESS(ROW(),COLUMN())))</formula>
    </cfRule>
  </conditionalFormatting>
  <conditionalFormatting sqref="AB50:AH50">
    <cfRule type="expression" priority="111" aboveAverage="0" equalAverage="0" bottom="0" percent="0" rank="0" text="" dxfId="436">
      <formula>OR(AB$69=$B49,AB$70=$B49)</formula>
    </cfRule>
  </conditionalFormatting>
  <conditionalFormatting sqref="AB49:AH50">
    <cfRule type="expression" priority="112" aboveAverage="0" equalAverage="0" bottom="0" percent="0" rank="0" text="" dxfId="437">
      <formula>INDIRECT(ADDRESS(ROW(),COLUMN()))=TRUNC(INDIRECT(ADDRESS(ROW(),COLUMN())))</formula>
    </cfRule>
  </conditionalFormatting>
  <conditionalFormatting sqref="AI50:AO50">
    <cfRule type="expression" priority="113" aboveAverage="0" equalAverage="0" bottom="0" percent="0" rank="0" text="" dxfId="438">
      <formula>OR(AI$69=$B49,AI$70=$B49)</formula>
    </cfRule>
  </conditionalFormatting>
  <conditionalFormatting sqref="AI49:AO50">
    <cfRule type="expression" priority="114" aboveAverage="0" equalAverage="0" bottom="0" percent="0" rank="0" text="" dxfId="439">
      <formula>INDIRECT(ADDRESS(ROW(),COLUMN()))=TRUNC(INDIRECT(ADDRESS(ROW(),COLUMN())))</formula>
    </cfRule>
  </conditionalFormatting>
  <conditionalFormatting sqref="AP50:AV50">
    <cfRule type="expression" priority="115" aboveAverage="0" equalAverage="0" bottom="0" percent="0" rank="0" text="" dxfId="440">
      <formula>OR(AP$69=$B49,AP$70=$B49)</formula>
    </cfRule>
  </conditionalFormatting>
  <conditionalFormatting sqref="AP49:AV50">
    <cfRule type="expression" priority="116" aboveAverage="0" equalAverage="0" bottom="0" percent="0" rank="0" text="" dxfId="441">
      <formula>INDIRECT(ADDRESS(ROW(),COLUMN()))=TRUNC(INDIRECT(ADDRESS(ROW(),COLUMN())))</formula>
    </cfRule>
  </conditionalFormatting>
  <conditionalFormatting sqref="AW50:AY50">
    <cfRule type="expression" priority="117" aboveAverage="0" equalAverage="0" bottom="0" percent="0" rank="0" text="" dxfId="442">
      <formula>OR(AW$69=$B49,AW$70=$B49)</formula>
    </cfRule>
  </conditionalFormatting>
  <conditionalFormatting sqref="AW49:AY50">
    <cfRule type="expression" priority="118" aboveAverage="0" equalAverage="0" bottom="0" percent="0" rank="0" text="" dxfId="443">
      <formula>INDIRECT(ADDRESS(ROW(),COLUMN()))=TRUNC(INDIRECT(ADDRESS(ROW(),COLUMN())))</formula>
    </cfRule>
  </conditionalFormatting>
  <conditionalFormatting sqref="U53:AA53">
    <cfRule type="expression" priority="119" aboveAverage="0" equalAverage="0" bottom="0" percent="0" rank="0" text="" dxfId="444">
      <formula>OR(U$69=$B52,U$70=$B52)</formula>
    </cfRule>
  </conditionalFormatting>
  <conditionalFormatting sqref="U52:AA53">
    <cfRule type="expression" priority="120" aboveAverage="0" equalAverage="0" bottom="0" percent="0" rank="0" text="" dxfId="445">
      <formula>INDIRECT(ADDRESS(ROW(),COLUMN()))=TRUNC(INDIRECT(ADDRESS(ROW(),COLUMN())))</formula>
    </cfRule>
  </conditionalFormatting>
  <conditionalFormatting sqref="AB53:AH53">
    <cfRule type="expression" priority="121" aboveAverage="0" equalAverage="0" bottom="0" percent="0" rank="0" text="" dxfId="446">
      <formula>OR(AB$69=$B52,AB$70=$B52)</formula>
    </cfRule>
  </conditionalFormatting>
  <conditionalFormatting sqref="AB52:AH53">
    <cfRule type="expression" priority="122" aboveAverage="0" equalAverage="0" bottom="0" percent="0" rank="0" text="" dxfId="447">
      <formula>INDIRECT(ADDRESS(ROW(),COLUMN()))=TRUNC(INDIRECT(ADDRESS(ROW(),COLUMN())))</formula>
    </cfRule>
  </conditionalFormatting>
  <conditionalFormatting sqref="AI53:AO53">
    <cfRule type="expression" priority="123" aboveAverage="0" equalAverage="0" bottom="0" percent="0" rank="0" text="" dxfId="448">
      <formula>OR(AI$69=$B52,AI$70=$B52)</formula>
    </cfRule>
  </conditionalFormatting>
  <conditionalFormatting sqref="AI52:AO53">
    <cfRule type="expression" priority="124" aboveAverage="0" equalAverage="0" bottom="0" percent="0" rank="0" text="" dxfId="449">
      <formula>INDIRECT(ADDRESS(ROW(),COLUMN()))=TRUNC(INDIRECT(ADDRESS(ROW(),COLUMN())))</formula>
    </cfRule>
  </conditionalFormatting>
  <conditionalFormatting sqref="AP53:AV53">
    <cfRule type="expression" priority="125" aboveAverage="0" equalAverage="0" bottom="0" percent="0" rank="0" text="" dxfId="450">
      <formula>OR(AP$69=$B52,AP$70=$B52)</formula>
    </cfRule>
  </conditionalFormatting>
  <conditionalFormatting sqref="AP52:AV53">
    <cfRule type="expression" priority="126" aboveAverage="0" equalAverage="0" bottom="0" percent="0" rank="0" text="" dxfId="451">
      <formula>INDIRECT(ADDRESS(ROW(),COLUMN()))=TRUNC(INDIRECT(ADDRESS(ROW(),COLUMN())))</formula>
    </cfRule>
  </conditionalFormatting>
  <conditionalFormatting sqref="AW53:AY53">
    <cfRule type="expression" priority="127" aboveAverage="0" equalAverage="0" bottom="0" percent="0" rank="0" text="" dxfId="452">
      <formula>OR(AW$69=$B52,AW$70=$B52)</formula>
    </cfRule>
  </conditionalFormatting>
  <conditionalFormatting sqref="AW52:AY53">
    <cfRule type="expression" priority="128" aboveAverage="0" equalAverage="0" bottom="0" percent="0" rank="0" text="" dxfId="453">
      <formula>INDIRECT(ADDRESS(ROW(),COLUMN()))=TRUNC(INDIRECT(ADDRESS(ROW(),COLUMN())))</formula>
    </cfRule>
  </conditionalFormatting>
  <conditionalFormatting sqref="U56:AA56">
    <cfRule type="expression" priority="129" aboveAverage="0" equalAverage="0" bottom="0" percent="0" rank="0" text="" dxfId="454">
      <formula>OR(U$69=$B55,U$70=$B55)</formula>
    </cfRule>
  </conditionalFormatting>
  <conditionalFormatting sqref="U55:AA56">
    <cfRule type="expression" priority="130" aboveAverage="0" equalAverage="0" bottom="0" percent="0" rank="0" text="" dxfId="455">
      <formula>INDIRECT(ADDRESS(ROW(),COLUMN()))=TRUNC(INDIRECT(ADDRESS(ROW(),COLUMN())))</formula>
    </cfRule>
  </conditionalFormatting>
  <conditionalFormatting sqref="AB56:AH56">
    <cfRule type="expression" priority="131" aboveAverage="0" equalAverage="0" bottom="0" percent="0" rank="0" text="" dxfId="456">
      <formula>OR(AB$69=$B55,AB$70=$B55)</formula>
    </cfRule>
  </conditionalFormatting>
  <conditionalFormatting sqref="AB55:AH56">
    <cfRule type="expression" priority="132" aboveAverage="0" equalAverage="0" bottom="0" percent="0" rank="0" text="" dxfId="457">
      <formula>INDIRECT(ADDRESS(ROW(),COLUMN()))=TRUNC(INDIRECT(ADDRESS(ROW(),COLUMN())))</formula>
    </cfRule>
  </conditionalFormatting>
  <conditionalFormatting sqref="AI56:AO56">
    <cfRule type="expression" priority="133" aboveAverage="0" equalAverage="0" bottom="0" percent="0" rank="0" text="" dxfId="458">
      <formula>OR(AI$69=$B55,AI$70=$B55)</formula>
    </cfRule>
  </conditionalFormatting>
  <conditionalFormatting sqref="AI55:AO56">
    <cfRule type="expression" priority="134" aboveAverage="0" equalAverage="0" bottom="0" percent="0" rank="0" text="" dxfId="459">
      <formula>INDIRECT(ADDRESS(ROW(),COLUMN()))=TRUNC(INDIRECT(ADDRESS(ROW(),COLUMN())))</formula>
    </cfRule>
  </conditionalFormatting>
  <conditionalFormatting sqref="AP56:AV56">
    <cfRule type="expression" priority="135" aboveAverage="0" equalAverage="0" bottom="0" percent="0" rank="0" text="" dxfId="460">
      <formula>OR(AP$69=$B55,AP$70=$B55)</formula>
    </cfRule>
  </conditionalFormatting>
  <conditionalFormatting sqref="AP55:AV56">
    <cfRule type="expression" priority="136" aboveAverage="0" equalAverage="0" bottom="0" percent="0" rank="0" text="" dxfId="461">
      <formula>INDIRECT(ADDRESS(ROW(),COLUMN()))=TRUNC(INDIRECT(ADDRESS(ROW(),COLUMN())))</formula>
    </cfRule>
  </conditionalFormatting>
  <conditionalFormatting sqref="AW56:AY56">
    <cfRule type="expression" priority="137" aboveAverage="0" equalAverage="0" bottom="0" percent="0" rank="0" text="" dxfId="462">
      <formula>OR(AW$69=$B55,AW$70=$B55)</formula>
    </cfRule>
  </conditionalFormatting>
  <conditionalFormatting sqref="AW55:AY56">
    <cfRule type="expression" priority="138" aboveAverage="0" equalAverage="0" bottom="0" percent="0" rank="0" text="" dxfId="463">
      <formula>INDIRECT(ADDRESS(ROW(),COLUMN()))=TRUNC(INDIRECT(ADDRESS(ROW(),COLUMN())))</formula>
    </cfRule>
  </conditionalFormatting>
  <conditionalFormatting sqref="U59:AA59">
    <cfRule type="expression" priority="139" aboveAverage="0" equalAverage="0" bottom="0" percent="0" rank="0" text="" dxfId="464">
      <formula>OR(U$69=$B58,U$70=$B58)</formula>
    </cfRule>
  </conditionalFormatting>
  <conditionalFormatting sqref="U58:AA59">
    <cfRule type="expression" priority="140" aboveAverage="0" equalAverage="0" bottom="0" percent="0" rank="0" text="" dxfId="465">
      <formula>INDIRECT(ADDRESS(ROW(),COLUMN()))=TRUNC(INDIRECT(ADDRESS(ROW(),COLUMN())))</formula>
    </cfRule>
  </conditionalFormatting>
  <conditionalFormatting sqref="AB59:AH59">
    <cfRule type="expression" priority="141" aboveAverage="0" equalAverage="0" bottom="0" percent="0" rank="0" text="" dxfId="466">
      <formula>OR(AB$69=$B58,AB$70=$B58)</formula>
    </cfRule>
  </conditionalFormatting>
  <conditionalFormatting sqref="AB58:AH59">
    <cfRule type="expression" priority="142" aboveAverage="0" equalAverage="0" bottom="0" percent="0" rank="0" text="" dxfId="467">
      <formula>INDIRECT(ADDRESS(ROW(),COLUMN()))=TRUNC(INDIRECT(ADDRESS(ROW(),COLUMN())))</formula>
    </cfRule>
  </conditionalFormatting>
  <conditionalFormatting sqref="AI59:AO59">
    <cfRule type="expression" priority="143" aboveAverage="0" equalAverage="0" bottom="0" percent="0" rank="0" text="" dxfId="468">
      <formula>OR(AI$69=$B58,AI$70=$B58)</formula>
    </cfRule>
  </conditionalFormatting>
  <conditionalFormatting sqref="AI58:AO59">
    <cfRule type="expression" priority="144" aboveAverage="0" equalAverage="0" bottom="0" percent="0" rank="0" text="" dxfId="469">
      <formula>INDIRECT(ADDRESS(ROW(),COLUMN()))=TRUNC(INDIRECT(ADDRESS(ROW(),COLUMN())))</formula>
    </cfRule>
  </conditionalFormatting>
  <conditionalFormatting sqref="AP59:AV59">
    <cfRule type="expression" priority="145" aboveAverage="0" equalAverage="0" bottom="0" percent="0" rank="0" text="" dxfId="470">
      <formula>OR(AP$69=$B58,AP$70=$B58)</formula>
    </cfRule>
  </conditionalFormatting>
  <conditionalFormatting sqref="AP58:AV59">
    <cfRule type="expression" priority="146" aboveAverage="0" equalAverage="0" bottom="0" percent="0" rank="0" text="" dxfId="471">
      <formula>INDIRECT(ADDRESS(ROW(),COLUMN()))=TRUNC(INDIRECT(ADDRESS(ROW(),COLUMN())))</formula>
    </cfRule>
  </conditionalFormatting>
  <conditionalFormatting sqref="AW59:AY59">
    <cfRule type="expression" priority="147" aboveAverage="0" equalAverage="0" bottom="0" percent="0" rank="0" text="" dxfId="472">
      <formula>OR(AW$69=$B58,AW$70=$B58)</formula>
    </cfRule>
  </conditionalFormatting>
  <conditionalFormatting sqref="AW58:AY59">
    <cfRule type="expression" priority="148" aboveAverage="0" equalAverage="0" bottom="0" percent="0" rank="0" text="" dxfId="473">
      <formula>INDIRECT(ADDRESS(ROW(),COLUMN()))=TRUNC(INDIRECT(ADDRESS(ROW(),COLUMN())))</formula>
    </cfRule>
  </conditionalFormatting>
  <conditionalFormatting sqref="U62:AA62">
    <cfRule type="expression" priority="149" aboveAverage="0" equalAverage="0" bottom="0" percent="0" rank="0" text="" dxfId="474">
      <formula>OR(U$69=$B61,U$70=$B61)</formula>
    </cfRule>
  </conditionalFormatting>
  <conditionalFormatting sqref="U61:AA62">
    <cfRule type="expression" priority="150" aboveAverage="0" equalAverage="0" bottom="0" percent="0" rank="0" text="" dxfId="475">
      <formula>INDIRECT(ADDRESS(ROW(),COLUMN()))=TRUNC(INDIRECT(ADDRESS(ROW(),COLUMN())))</formula>
    </cfRule>
  </conditionalFormatting>
  <conditionalFormatting sqref="AB62:AH62">
    <cfRule type="expression" priority="151" aboveAverage="0" equalAverage="0" bottom="0" percent="0" rank="0" text="" dxfId="476">
      <formula>OR(AB$69=$B61,AB$70=$B61)</formula>
    </cfRule>
  </conditionalFormatting>
  <conditionalFormatting sqref="AB61:AH62">
    <cfRule type="expression" priority="152" aboveAverage="0" equalAverage="0" bottom="0" percent="0" rank="0" text="" dxfId="477">
      <formula>INDIRECT(ADDRESS(ROW(),COLUMN()))=TRUNC(INDIRECT(ADDRESS(ROW(),COLUMN())))</formula>
    </cfRule>
  </conditionalFormatting>
  <conditionalFormatting sqref="AI62:AO62">
    <cfRule type="expression" priority="153" aboveAverage="0" equalAverage="0" bottom="0" percent="0" rank="0" text="" dxfId="478">
      <formula>OR(AI$69=$B61,AI$70=$B61)</formula>
    </cfRule>
  </conditionalFormatting>
  <conditionalFormatting sqref="AI61:AO62">
    <cfRule type="expression" priority="154" aboveAverage="0" equalAverage="0" bottom="0" percent="0" rank="0" text="" dxfId="479">
      <formula>INDIRECT(ADDRESS(ROW(),COLUMN()))=TRUNC(INDIRECT(ADDRESS(ROW(),COLUMN())))</formula>
    </cfRule>
  </conditionalFormatting>
  <conditionalFormatting sqref="AP62:AV62">
    <cfRule type="expression" priority="155" aboveAverage="0" equalAverage="0" bottom="0" percent="0" rank="0" text="" dxfId="480">
      <formula>OR(AP$69=$B61,AP$70=$B61)</formula>
    </cfRule>
  </conditionalFormatting>
  <conditionalFormatting sqref="AP61:AV62">
    <cfRule type="expression" priority="156" aboveAverage="0" equalAverage="0" bottom="0" percent="0" rank="0" text="" dxfId="481">
      <formula>INDIRECT(ADDRESS(ROW(),COLUMN()))=TRUNC(INDIRECT(ADDRESS(ROW(),COLUMN())))</formula>
    </cfRule>
  </conditionalFormatting>
  <conditionalFormatting sqref="AW62:AY62">
    <cfRule type="expression" priority="157" aboveAverage="0" equalAverage="0" bottom="0" percent="0" rank="0" text="" dxfId="482">
      <formula>OR(AW$69=$B61,AW$70=$B61)</formula>
    </cfRule>
  </conditionalFormatting>
  <conditionalFormatting sqref="AW61:AY62">
    <cfRule type="expression" priority="158" aboveAverage="0" equalAverage="0" bottom="0" percent="0" rank="0" text="" dxfId="483">
      <formula>INDIRECT(ADDRESS(ROW(),COLUMN()))=TRUNC(INDIRECT(ADDRESS(ROW(),COLUMN())))</formula>
    </cfRule>
  </conditionalFormatting>
  <conditionalFormatting sqref="U65:AA65">
    <cfRule type="expression" priority="159" aboveAverage="0" equalAverage="0" bottom="0" percent="0" rank="0" text="" dxfId="484">
      <formula>OR(U$69=$B64,U$70=$B64)</formula>
    </cfRule>
  </conditionalFormatting>
  <conditionalFormatting sqref="U64:AA65">
    <cfRule type="expression" priority="160" aboveAverage="0" equalAverage="0" bottom="0" percent="0" rank="0" text="" dxfId="485">
      <formula>INDIRECT(ADDRESS(ROW(),COLUMN()))=TRUNC(INDIRECT(ADDRESS(ROW(),COLUMN())))</formula>
    </cfRule>
  </conditionalFormatting>
  <conditionalFormatting sqref="AB65:AH65">
    <cfRule type="expression" priority="161" aboveAverage="0" equalAverage="0" bottom="0" percent="0" rank="0" text="" dxfId="486">
      <formula>OR(AB$69=$B64,AB$70=$B64)</formula>
    </cfRule>
  </conditionalFormatting>
  <conditionalFormatting sqref="AB64:AH65">
    <cfRule type="expression" priority="162" aboveAverage="0" equalAverage="0" bottom="0" percent="0" rank="0" text="" dxfId="487">
      <formula>INDIRECT(ADDRESS(ROW(),COLUMN()))=TRUNC(INDIRECT(ADDRESS(ROW(),COLUMN())))</formula>
    </cfRule>
  </conditionalFormatting>
  <conditionalFormatting sqref="AI65:AO65">
    <cfRule type="expression" priority="163" aboveAverage="0" equalAverage="0" bottom="0" percent="0" rank="0" text="" dxfId="488">
      <formula>OR(AI$69=$B64,AI$70=$B64)</formula>
    </cfRule>
  </conditionalFormatting>
  <conditionalFormatting sqref="AI64:AO65">
    <cfRule type="expression" priority="164" aboveAverage="0" equalAverage="0" bottom="0" percent="0" rank="0" text="" dxfId="489">
      <formula>INDIRECT(ADDRESS(ROW(),COLUMN()))=TRUNC(INDIRECT(ADDRESS(ROW(),COLUMN())))</formula>
    </cfRule>
  </conditionalFormatting>
  <conditionalFormatting sqref="AP65:AV65">
    <cfRule type="expression" priority="165" aboveAverage="0" equalAverage="0" bottom="0" percent="0" rank="0" text="" dxfId="490">
      <formula>OR(AP$69=$B64,AP$70=$B64)</formula>
    </cfRule>
  </conditionalFormatting>
  <conditionalFormatting sqref="AP64:AV65">
    <cfRule type="expression" priority="166" aboveAverage="0" equalAverage="0" bottom="0" percent="0" rank="0" text="" dxfId="491">
      <formula>INDIRECT(ADDRESS(ROW(),COLUMN()))=TRUNC(INDIRECT(ADDRESS(ROW(),COLUMN())))</formula>
    </cfRule>
  </conditionalFormatting>
  <conditionalFormatting sqref="AW65:AY65">
    <cfRule type="expression" priority="167" aboveAverage="0" equalAverage="0" bottom="0" percent="0" rank="0" text="" dxfId="492">
      <formula>OR(AW$69=$B64,AW$70=$B64)</formula>
    </cfRule>
  </conditionalFormatting>
  <conditionalFormatting sqref="AW64:AY65">
    <cfRule type="expression" priority="168" aboveAverage="0" equalAverage="0" bottom="0" percent="0" rank="0" text="" dxfId="493">
      <formula>INDIRECT(ADDRESS(ROW(),COLUMN()))=TRUNC(INDIRECT(ADDRESS(ROW(),COLUMN())))</formula>
    </cfRule>
  </conditionalFormatting>
  <conditionalFormatting sqref="U68:AA68">
    <cfRule type="expression" priority="169" aboveAverage="0" equalAverage="0" bottom="0" percent="0" rank="0" text="" dxfId="494">
      <formula>OR(U$69=$B67,U$70=$B67)</formula>
    </cfRule>
  </conditionalFormatting>
  <conditionalFormatting sqref="U67:AA68">
    <cfRule type="expression" priority="170" aboveAverage="0" equalAverage="0" bottom="0" percent="0" rank="0" text="" dxfId="495">
      <formula>INDIRECT(ADDRESS(ROW(),COLUMN()))=TRUNC(INDIRECT(ADDRESS(ROW(),COLUMN())))</formula>
    </cfRule>
  </conditionalFormatting>
  <conditionalFormatting sqref="AB68:AH68">
    <cfRule type="expression" priority="171" aboveAverage="0" equalAverage="0" bottom="0" percent="0" rank="0" text="" dxfId="496">
      <formula>OR(AB$69=$B67,AB$70=$B67)</formula>
    </cfRule>
  </conditionalFormatting>
  <conditionalFormatting sqref="AB67:AH68">
    <cfRule type="expression" priority="172" aboveAverage="0" equalAverage="0" bottom="0" percent="0" rank="0" text="" dxfId="497">
      <formula>INDIRECT(ADDRESS(ROW(),COLUMN()))=TRUNC(INDIRECT(ADDRESS(ROW(),COLUMN())))</formula>
    </cfRule>
  </conditionalFormatting>
  <conditionalFormatting sqref="AI68:AO68">
    <cfRule type="expression" priority="173" aboveAverage="0" equalAverage="0" bottom="0" percent="0" rank="0" text="" dxfId="498">
      <formula>OR(AI$69=$B67,AI$70=$B67)</formula>
    </cfRule>
  </conditionalFormatting>
  <conditionalFormatting sqref="AI67:AO68">
    <cfRule type="expression" priority="174" aboveAverage="0" equalAverage="0" bottom="0" percent="0" rank="0" text="" dxfId="499">
      <formula>INDIRECT(ADDRESS(ROW(),COLUMN()))=TRUNC(INDIRECT(ADDRESS(ROW(),COLUMN())))</formula>
    </cfRule>
  </conditionalFormatting>
  <conditionalFormatting sqref="AP68:AV68">
    <cfRule type="expression" priority="175" aboveAverage="0" equalAverage="0" bottom="0" percent="0" rank="0" text="" dxfId="500">
      <formula>OR(AP$69=$B67,AP$70=$B67)</formula>
    </cfRule>
  </conditionalFormatting>
  <conditionalFormatting sqref="AP67:AV68">
    <cfRule type="expression" priority="176" aboveAverage="0" equalAverage="0" bottom="0" percent="0" rank="0" text="" dxfId="501">
      <formula>INDIRECT(ADDRESS(ROW(),COLUMN()))=TRUNC(INDIRECT(ADDRESS(ROW(),COLUMN())))</formula>
    </cfRule>
  </conditionalFormatting>
  <conditionalFormatting sqref="AW68:AY68">
    <cfRule type="expression" priority="177" aboveAverage="0" equalAverage="0" bottom="0" percent="0" rank="0" text="" dxfId="502">
      <formula>OR(AW$69=$B67,AW$70=$B67)</formula>
    </cfRule>
  </conditionalFormatting>
  <conditionalFormatting sqref="AW67:AY68">
    <cfRule type="expression" priority="178" aboveAverage="0" equalAverage="0" bottom="0" percent="0" rank="0" text="" dxfId="503">
      <formula>INDIRECT(ADDRESS(ROW(),COLUMN()))=TRUNC(INDIRECT(ADDRESS(ROW(),COLUMN())))</formula>
    </cfRule>
  </conditionalFormatting>
  <dataValidations count="10">
    <dataValidation allowBlank="true" error="入力可能範囲　32～40" errorStyle="stop" operator="between" showDropDown="false" showErrorMessage="true" showInputMessage="true" sqref="BC10" type="none">
      <formula1>0</formula1>
      <formula2>0</formula2>
    </dataValidation>
    <dataValidation allowBlank="true" errorStyle="stop" operator="between" showDropDown="false" showErrorMessage="false" showInputMessage="true" sqref="U21:AY21 U24:AY24 U27:AY27 U30:AY30 U33:AY33 U36:AY36 U39:AY39 U42:AY42 U45:AY45 U48:AY48 U51:AY51 U54:AY54 U57:AY57 U60:AY60 U63:AY63 U66:AY66" type="list">
      <formula1>シフト記号表</formula1>
      <formula2>0</formula2>
    </dataValidation>
    <dataValidation allowBlank="true" error="リストにない場合のみ、入力してください。" errorStyle="warning" operator="between" showDropDown="false" showErrorMessage="false" showInputMessage="true" sqref="I21:L68" type="list">
      <formula1>INDIRECT(C21)</formula1>
      <formula2>0</formula2>
    </dataValidation>
    <dataValidation allowBlank="true" errorStyle="stop" operator="between" showDropDown="false" showErrorMessage="false" showInputMessage="true" sqref="H21:H68" type="list">
      <formula1>"A,B,C,D"</formula1>
      <formula2>0</formula2>
    </dataValidation>
    <dataValidation allowBlank="true" errorStyle="stop" operator="between" showDropDown="false" showErrorMessage="false" showInputMessage="true" sqref="C21:E68" type="list">
      <formula1>職種</formula1>
      <formula2>0</formula2>
    </dataValidation>
    <dataValidation allowBlank="true" errorStyle="stop" operator="between" showDropDown="false" showErrorMessage="true" showInputMessage="true" sqref="BC3:BF3" type="list">
      <formula1>"４週,暦月"</formula1>
      <formula2>0</formula2>
    </dataValidation>
    <dataValidation allowBlank="true" error="入力可能範囲　32～40" errorStyle="stop" operator="between" showDropDown="false" showErrorMessage="true" showInputMessage="true" sqref="AY6:AZ6" type="decimal">
      <formula1>32</formula1>
      <formula2>40</formula2>
    </dataValidation>
    <dataValidation allowBlank="true" errorStyle="stop" operator="between" showDropDown="false" showErrorMessage="true" showInputMessage="true" sqref="AD3:AD4" type="list">
      <formula1>#ref!</formula1>
      <formula2>0</formula2>
    </dataValidation>
    <dataValidation allowBlank="true" errorStyle="stop" operator="between" showDropDown="false" showErrorMessage="true" showInputMessage="true" sqref="BC4:BF4" type="list">
      <formula1>"予定,実績,予定・実績"</formula1>
      <formula2>0</formula2>
    </dataValidation>
    <dataValidation allowBlank="true" errorStyle="stop" operator="between" showDropDown="false" showErrorMessage="false" showInputMessage="true" sqref="AR1:BG1" type="list">
      <formula1>#ref!</formula1>
      <formula2>0</formula2>
    </dataValidation>
  </dataValidations>
  <printOptions headings="false" gridLines="false" gridLinesSet="true" horizontalCentered="true" verticalCentered="false"/>
  <pageMargins left="0.157638888888889" right="0.157638888888889" top="0.39375" bottom="0.157638888888889"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rowBreaks count="1" manualBreakCount="1">
    <brk id="76" man="true" max="16383" min="0"/>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B5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26.25" zeroHeight="false" outlineLevelRow="0" outlineLevelCol="0"/>
  <cols>
    <col collapsed="false" customWidth="true" hidden="false" outlineLevel="0" max="1" min="1" style="155" width="1.59"/>
    <col collapsed="false" customWidth="true" hidden="false" outlineLevel="0" max="2" min="2" style="314" width="5.6"/>
    <col collapsed="false" customWidth="true" hidden="false" outlineLevel="0" max="3" min="3" style="314" width="10.59"/>
    <col collapsed="false" customWidth="true" hidden="true" outlineLevel="0" max="4" min="4" style="314" width="10.59"/>
    <col collapsed="false" customWidth="true" hidden="false" outlineLevel="0" max="5" min="5" style="314" width="3.4"/>
    <col collapsed="false" customWidth="true" hidden="false" outlineLevel="0" max="6" min="6" style="155" width="15.6"/>
    <col collapsed="false" customWidth="true" hidden="false" outlineLevel="0" max="7" min="7" style="155" width="3.4"/>
    <col collapsed="false" customWidth="true" hidden="false" outlineLevel="0" max="8" min="8" style="155" width="15.6"/>
    <col collapsed="false" customWidth="true" hidden="false" outlineLevel="0" max="9" min="9" style="155" width="3.4"/>
    <col collapsed="false" customWidth="true" hidden="false" outlineLevel="0" max="10" min="10" style="314" width="15.6"/>
    <col collapsed="false" customWidth="true" hidden="false" outlineLevel="0" max="11" min="11" style="155" width="3.4"/>
    <col collapsed="false" customWidth="true" hidden="false" outlineLevel="0" max="12" min="12" style="155" width="15.6"/>
    <col collapsed="false" customWidth="true" hidden="false" outlineLevel="0" max="13" min="13" style="155" width="5"/>
    <col collapsed="false" customWidth="true" hidden="false" outlineLevel="0" max="14" min="14" style="155" width="15.6"/>
    <col collapsed="false" customWidth="true" hidden="false" outlineLevel="0" max="15" min="15" style="155" width="3.4"/>
    <col collapsed="false" customWidth="true" hidden="false" outlineLevel="0" max="16" min="16" style="155" width="15.6"/>
    <col collapsed="false" customWidth="true" hidden="false" outlineLevel="0" max="17" min="17" style="155" width="3.4"/>
    <col collapsed="false" customWidth="true" hidden="false" outlineLevel="0" max="18" min="18" style="155" width="15.6"/>
    <col collapsed="false" customWidth="true" hidden="false" outlineLevel="0" max="19" min="19" style="155" width="3.4"/>
    <col collapsed="false" customWidth="true" hidden="false" outlineLevel="0" max="20" min="20" style="155" width="15.6"/>
    <col collapsed="false" customWidth="true" hidden="false" outlineLevel="0" max="21" min="21" style="155" width="3.4"/>
    <col collapsed="false" customWidth="true" hidden="false" outlineLevel="0" max="22" min="22" style="155" width="15.6"/>
    <col collapsed="false" customWidth="true" hidden="false" outlineLevel="0" max="23" min="23" style="155" width="3.4"/>
    <col collapsed="false" customWidth="true" hidden="false" outlineLevel="0" max="24" min="24" style="155" width="15.6"/>
    <col collapsed="false" customWidth="true" hidden="false" outlineLevel="0" max="25" min="25" style="155" width="3.4"/>
    <col collapsed="false" customWidth="true" hidden="false" outlineLevel="0" max="26" min="26" style="155" width="15.6"/>
    <col collapsed="false" customWidth="true" hidden="false" outlineLevel="0" max="27" min="27" style="155" width="3.4"/>
    <col collapsed="false" customWidth="true" hidden="false" outlineLevel="0" max="28" min="28" style="155" width="50.6"/>
    <col collapsed="false" customWidth="false" hidden="false" outlineLevel="0" max="1024" min="29" style="155" width="9"/>
  </cols>
  <sheetData>
    <row r="1" customFormat="false" ht="26.25" hidden="false" customHeight="false" outlineLevel="0" collapsed="false">
      <c r="B1" s="315" t="s">
        <v>36</v>
      </c>
    </row>
    <row r="2" customFormat="false" ht="26.25" hidden="false" customHeight="false" outlineLevel="0" collapsed="false">
      <c r="B2" s="316" t="s">
        <v>37</v>
      </c>
      <c r="F2" s="154"/>
      <c r="J2" s="156"/>
    </row>
    <row r="3" customFormat="false" ht="26.25" hidden="false" customHeight="false" outlineLevel="0" collapsed="false">
      <c r="B3" s="154" t="s">
        <v>38</v>
      </c>
      <c r="F3" s="156" t="s">
        <v>39</v>
      </c>
      <c r="J3" s="156"/>
    </row>
    <row r="4" customFormat="false" ht="26.25" hidden="false" customHeight="false" outlineLevel="0" collapsed="false">
      <c r="B4" s="316"/>
      <c r="F4" s="317" t="s">
        <v>40</v>
      </c>
      <c r="G4" s="317"/>
      <c r="H4" s="317"/>
      <c r="I4" s="317"/>
      <c r="J4" s="317"/>
      <c r="K4" s="317"/>
      <c r="L4" s="317"/>
      <c r="N4" s="317" t="s">
        <v>210</v>
      </c>
      <c r="O4" s="317"/>
      <c r="P4" s="317"/>
      <c r="R4" s="317" t="s">
        <v>211</v>
      </c>
      <c r="S4" s="317"/>
      <c r="T4" s="317"/>
      <c r="U4" s="317"/>
      <c r="V4" s="317"/>
      <c r="W4" s="317"/>
      <c r="X4" s="317"/>
      <c r="Z4" s="428" t="s">
        <v>212</v>
      </c>
      <c r="AB4" s="317" t="s">
        <v>41</v>
      </c>
    </row>
    <row r="5" customFormat="false" ht="26.25" hidden="false" customHeight="false" outlineLevel="0" collapsed="false">
      <c r="B5" s="314" t="s">
        <v>21</v>
      </c>
      <c r="C5" s="314" t="s">
        <v>42</v>
      </c>
      <c r="F5" s="314" t="s">
        <v>43</v>
      </c>
      <c r="G5" s="314"/>
      <c r="H5" s="314" t="s">
        <v>44</v>
      </c>
      <c r="J5" s="314" t="s">
        <v>45</v>
      </c>
      <c r="L5" s="314" t="s">
        <v>40</v>
      </c>
      <c r="N5" s="314" t="s">
        <v>162</v>
      </c>
      <c r="P5" s="314" t="s">
        <v>163</v>
      </c>
      <c r="R5" s="314" t="s">
        <v>162</v>
      </c>
      <c r="T5" s="314" t="s">
        <v>163</v>
      </c>
      <c r="V5" s="314" t="s">
        <v>45</v>
      </c>
      <c r="X5" s="314" t="s">
        <v>40</v>
      </c>
      <c r="Z5" s="429" t="s">
        <v>213</v>
      </c>
      <c r="AB5" s="317"/>
    </row>
    <row r="6" customFormat="false" ht="26.25" hidden="false" customHeight="false" outlineLevel="0" collapsed="false">
      <c r="B6" s="158" t="n">
        <v>1</v>
      </c>
      <c r="C6" s="159" t="s">
        <v>46</v>
      </c>
      <c r="D6" s="430" t="str">
        <f aca="false">C6</f>
        <v>a</v>
      </c>
      <c r="E6" s="158" t="s">
        <v>47</v>
      </c>
      <c r="F6" s="161"/>
      <c r="G6" s="158" t="s">
        <v>48</v>
      </c>
      <c r="H6" s="161"/>
      <c r="I6" s="162" t="s">
        <v>49</v>
      </c>
      <c r="J6" s="161" t="n">
        <v>0</v>
      </c>
      <c r="K6" s="163" t="s">
        <v>4</v>
      </c>
      <c r="L6" s="318" t="str">
        <f aca="false">IF(OR(F6="",H6=""),"",(H6+IF(F6&gt;H6,1,0)-F6-J6)*24)</f>
        <v/>
      </c>
      <c r="N6" s="161" t="n">
        <v>0.291666666666667</v>
      </c>
      <c r="O6" s="314" t="s">
        <v>48</v>
      </c>
      <c r="P6" s="161" t="n">
        <v>0.833333333333333</v>
      </c>
      <c r="R6" s="319" t="str">
        <f aca="false">IF(F6="","",IF(F6&lt;N6,N6,IF(F6&gt;=P6,"",F6)))</f>
        <v/>
      </c>
      <c r="S6" s="314" t="s">
        <v>48</v>
      </c>
      <c r="T6" s="319" t="str">
        <f aca="false">IF(H6="","",IF(H6&gt;F6,IF(H6&lt;P6,H6,P6),P6))</f>
        <v/>
      </c>
      <c r="U6" s="431" t="s">
        <v>49</v>
      </c>
      <c r="V6" s="161" t="n">
        <v>0</v>
      </c>
      <c r="W6" s="155" t="s">
        <v>4</v>
      </c>
      <c r="X6" s="318" t="str">
        <f aca="false">IF(R6="","",IF((T6+IF(R6&gt;T6,1,0)-R6-V6)*24=0,"",(T6+IF(R6&gt;T6,1,0)-R6-V6)*24))</f>
        <v/>
      </c>
      <c r="Z6" s="318" t="str">
        <f aca="false">IF(X6="",L6,IF(OR(L6-X6=0,L6-X6&lt;0),"-",L6-X6))</f>
        <v/>
      </c>
      <c r="AB6" s="165"/>
    </row>
    <row r="7" customFormat="false" ht="26.25" hidden="false" customHeight="false" outlineLevel="0" collapsed="false">
      <c r="B7" s="158" t="n">
        <v>2</v>
      </c>
      <c r="C7" s="159" t="s">
        <v>50</v>
      </c>
      <c r="D7" s="430" t="str">
        <f aca="false">C7</f>
        <v>b</v>
      </c>
      <c r="E7" s="158" t="s">
        <v>47</v>
      </c>
      <c r="F7" s="161"/>
      <c r="G7" s="158" t="s">
        <v>48</v>
      </c>
      <c r="H7" s="161"/>
      <c r="I7" s="162" t="s">
        <v>49</v>
      </c>
      <c r="J7" s="161" t="n">
        <v>0</v>
      </c>
      <c r="K7" s="163" t="s">
        <v>4</v>
      </c>
      <c r="L7" s="318" t="str">
        <f aca="false">IF(OR(F7="",H7=""),"",(H7+IF(F7&gt;H7,1,0)-F7-J7)*24)</f>
        <v/>
      </c>
      <c r="N7" s="321" t="n">
        <f aca="false">$N$6</f>
        <v>0.291666666666667</v>
      </c>
      <c r="O7" s="314" t="s">
        <v>48</v>
      </c>
      <c r="P7" s="321" t="n">
        <f aca="false">$P$6</f>
        <v>0.833333333333333</v>
      </c>
      <c r="R7" s="319" t="str">
        <f aca="false">IF(F7="","",IF(F7&lt;N7,N7,IF(F7&gt;=P7,"",F7)))</f>
        <v/>
      </c>
      <c r="S7" s="314" t="s">
        <v>48</v>
      </c>
      <c r="T7" s="319" t="str">
        <f aca="false">IF(H7="","",IF(H7&gt;F7,IF(H7&lt;P7,H7,P7),P7))</f>
        <v/>
      </c>
      <c r="U7" s="431" t="s">
        <v>49</v>
      </c>
      <c r="V7" s="161" t="n">
        <v>0</v>
      </c>
      <c r="W7" s="155" t="s">
        <v>4</v>
      </c>
      <c r="X7" s="318" t="str">
        <f aca="false">IF(R7="","",IF((T7+IF(R7&gt;T7,1,0)-R7-V7)*24=0,"",(T7+IF(R7&gt;T7,1,0)-R7-V7)*24))</f>
        <v/>
      </c>
      <c r="Z7" s="318" t="str">
        <f aca="false">IF(X7="",L7,IF(OR(L7-X7=0,L7-X7&lt;0),"-",L7-X7))</f>
        <v/>
      </c>
      <c r="AB7" s="165"/>
    </row>
    <row r="8" customFormat="false" ht="26.25" hidden="false" customHeight="false" outlineLevel="0" collapsed="false">
      <c r="B8" s="158" t="n">
        <v>3</v>
      </c>
      <c r="C8" s="159" t="s">
        <v>51</v>
      </c>
      <c r="D8" s="430" t="str">
        <f aca="false">C8</f>
        <v>c</v>
      </c>
      <c r="E8" s="158" t="s">
        <v>47</v>
      </c>
      <c r="F8" s="161"/>
      <c r="G8" s="158" t="s">
        <v>48</v>
      </c>
      <c r="H8" s="161"/>
      <c r="I8" s="162" t="s">
        <v>49</v>
      </c>
      <c r="J8" s="161" t="n">
        <v>0</v>
      </c>
      <c r="K8" s="163" t="s">
        <v>4</v>
      </c>
      <c r="L8" s="318" t="str">
        <f aca="false">IF(OR(F8="",H8=""),"",(H8+IF(F8&gt;H8,1,0)-F8-J8)*24)</f>
        <v/>
      </c>
      <c r="N8" s="321" t="n">
        <f aca="false">$N$6</f>
        <v>0.291666666666667</v>
      </c>
      <c r="O8" s="314" t="s">
        <v>48</v>
      </c>
      <c r="P8" s="321" t="n">
        <f aca="false">$P$6</f>
        <v>0.833333333333333</v>
      </c>
      <c r="R8" s="319" t="str">
        <f aca="false">IF(F8="","",IF(F8&lt;N8,N8,IF(F8&gt;=P8,"",F8)))</f>
        <v/>
      </c>
      <c r="S8" s="314" t="s">
        <v>48</v>
      </c>
      <c r="T8" s="319" t="str">
        <f aca="false">IF(H8="","",IF(H8&gt;F8,IF(H8&lt;P8,H8,P8),P8))</f>
        <v/>
      </c>
      <c r="U8" s="431" t="s">
        <v>49</v>
      </c>
      <c r="V8" s="161" t="n">
        <v>0</v>
      </c>
      <c r="W8" s="155" t="s">
        <v>4</v>
      </c>
      <c r="X8" s="318" t="str">
        <f aca="false">IF(R8="","",IF((T8+IF(R8&gt;T8,1,0)-R8-V8)*24=0,"",(T8+IF(R8&gt;T8,1,0)-R8-V8)*24))</f>
        <v/>
      </c>
      <c r="Z8" s="318" t="str">
        <f aca="false">IF(X8="",L8,IF(OR(L8-X8=0,L8-X8&lt;0),"-",L8-X8))</f>
        <v/>
      </c>
      <c r="AB8" s="165"/>
    </row>
    <row r="9" customFormat="false" ht="26.25" hidden="false" customHeight="false" outlineLevel="0" collapsed="false">
      <c r="B9" s="158" t="n">
        <v>4</v>
      </c>
      <c r="C9" s="159" t="s">
        <v>52</v>
      </c>
      <c r="D9" s="430" t="str">
        <f aca="false">C9</f>
        <v>d</v>
      </c>
      <c r="E9" s="158" t="s">
        <v>47</v>
      </c>
      <c r="F9" s="161"/>
      <c r="G9" s="158" t="s">
        <v>48</v>
      </c>
      <c r="H9" s="161"/>
      <c r="I9" s="162" t="s">
        <v>49</v>
      </c>
      <c r="J9" s="161" t="n">
        <v>0</v>
      </c>
      <c r="K9" s="163" t="s">
        <v>4</v>
      </c>
      <c r="L9" s="318" t="str">
        <f aca="false">IF(OR(F9="",H9=""),"",(H9+IF(F9&gt;H9,1,0)-F9-J9)*24)</f>
        <v/>
      </c>
      <c r="N9" s="321" t="n">
        <f aca="false">$N$6</f>
        <v>0.291666666666667</v>
      </c>
      <c r="O9" s="314" t="s">
        <v>48</v>
      </c>
      <c r="P9" s="321" t="n">
        <f aca="false">$P$6</f>
        <v>0.833333333333333</v>
      </c>
      <c r="R9" s="319" t="str">
        <f aca="false">IF(F9="","",IF(F9&lt;N9,N9,IF(F9&gt;=P9,"",F9)))</f>
        <v/>
      </c>
      <c r="S9" s="314" t="s">
        <v>48</v>
      </c>
      <c r="T9" s="319" t="str">
        <f aca="false">IF(H9="","",IF(H9&gt;F9,IF(H9&lt;P9,H9,P9),P9))</f>
        <v/>
      </c>
      <c r="U9" s="431" t="s">
        <v>49</v>
      </c>
      <c r="V9" s="161" t="n">
        <v>0</v>
      </c>
      <c r="W9" s="155" t="s">
        <v>4</v>
      </c>
      <c r="X9" s="318" t="str">
        <f aca="false">IF(R9="","",IF((T9+IF(R9&gt;T9,1,0)-R9-V9)*24=0,"",(T9+IF(R9&gt;T9,1,0)-R9-V9)*24))</f>
        <v/>
      </c>
      <c r="Z9" s="318" t="str">
        <f aca="false">IF(X9="",L9,IF(OR(L9-X9=0,L9-X9&lt;0),"-",L9-X9))</f>
        <v/>
      </c>
      <c r="AB9" s="165"/>
    </row>
    <row r="10" customFormat="false" ht="26.25" hidden="false" customHeight="false" outlineLevel="0" collapsed="false">
      <c r="B10" s="158" t="n">
        <v>5</v>
      </c>
      <c r="C10" s="159" t="s">
        <v>53</v>
      </c>
      <c r="D10" s="430" t="str">
        <f aca="false">C10</f>
        <v>e</v>
      </c>
      <c r="E10" s="158" t="s">
        <v>47</v>
      </c>
      <c r="F10" s="161"/>
      <c r="G10" s="158" t="s">
        <v>48</v>
      </c>
      <c r="H10" s="161"/>
      <c r="I10" s="162" t="s">
        <v>49</v>
      </c>
      <c r="J10" s="161" t="n">
        <v>0</v>
      </c>
      <c r="K10" s="163" t="s">
        <v>4</v>
      </c>
      <c r="L10" s="318" t="str">
        <f aca="false">IF(OR(F10="",H10=""),"",(H10+IF(F10&gt;H10,1,0)-F10-J10)*24)</f>
        <v/>
      </c>
      <c r="N10" s="321" t="n">
        <f aca="false">$N$6</f>
        <v>0.291666666666667</v>
      </c>
      <c r="O10" s="314" t="s">
        <v>48</v>
      </c>
      <c r="P10" s="321" t="n">
        <f aca="false">$P$6</f>
        <v>0.833333333333333</v>
      </c>
      <c r="R10" s="319" t="str">
        <f aca="false">IF(F10="","",IF(F10&lt;N10,N10,IF(F10&gt;=P10,"",F10)))</f>
        <v/>
      </c>
      <c r="S10" s="314" t="s">
        <v>48</v>
      </c>
      <c r="T10" s="319" t="str">
        <f aca="false">IF(H10="","",IF(H10&gt;F10,IF(H10&lt;P10,H10,P10),P10))</f>
        <v/>
      </c>
      <c r="U10" s="431" t="s">
        <v>49</v>
      </c>
      <c r="V10" s="161" t="n">
        <v>0</v>
      </c>
      <c r="W10" s="155" t="s">
        <v>4</v>
      </c>
      <c r="X10" s="318" t="str">
        <f aca="false">IF(R10="","",IF((T10+IF(R10&gt;T10,1,0)-R10-V10)*24=0,"",(T10+IF(R10&gt;T10,1,0)-R10-V10)*24))</f>
        <v/>
      </c>
      <c r="Z10" s="318" t="str">
        <f aca="false">IF(X10="",L10,IF(OR(L10-X10=0,L10-X10&lt;0),"-",L10-X10))</f>
        <v/>
      </c>
      <c r="AB10" s="165"/>
    </row>
    <row r="11" customFormat="false" ht="26.25" hidden="false" customHeight="false" outlineLevel="0" collapsed="false">
      <c r="B11" s="158" t="n">
        <v>6</v>
      </c>
      <c r="C11" s="159" t="s">
        <v>54</v>
      </c>
      <c r="D11" s="430" t="str">
        <f aca="false">C11</f>
        <v>f</v>
      </c>
      <c r="E11" s="158" t="s">
        <v>47</v>
      </c>
      <c r="F11" s="161"/>
      <c r="G11" s="158" t="s">
        <v>48</v>
      </c>
      <c r="H11" s="161"/>
      <c r="I11" s="162" t="s">
        <v>49</v>
      </c>
      <c r="J11" s="161" t="n">
        <v>0</v>
      </c>
      <c r="K11" s="163" t="s">
        <v>4</v>
      </c>
      <c r="L11" s="318" t="str">
        <f aca="false">IF(OR(F11="",H11=""),"",(H11+IF(F11&gt;H11,1,0)-F11-J11)*24)</f>
        <v/>
      </c>
      <c r="N11" s="321" t="n">
        <f aca="false">$N$6</f>
        <v>0.291666666666667</v>
      </c>
      <c r="O11" s="314" t="s">
        <v>48</v>
      </c>
      <c r="P11" s="321" t="n">
        <f aca="false">$P$6</f>
        <v>0.833333333333333</v>
      </c>
      <c r="R11" s="319" t="str">
        <f aca="false">IF(F11="","",IF(F11&lt;N11,N11,IF(F11&gt;=P11,"",F11)))</f>
        <v/>
      </c>
      <c r="S11" s="314" t="s">
        <v>48</v>
      </c>
      <c r="T11" s="319" t="str">
        <f aca="false">IF(H11="","",IF(H11&gt;F11,IF(H11&lt;P11,H11,P11),P11))</f>
        <v/>
      </c>
      <c r="U11" s="431" t="s">
        <v>49</v>
      </c>
      <c r="V11" s="161" t="n">
        <v>0</v>
      </c>
      <c r="W11" s="155" t="s">
        <v>4</v>
      </c>
      <c r="X11" s="318" t="str">
        <f aca="false">IF(R11="","",IF((T11+IF(R11&gt;T11,1,0)-R11-V11)*24=0,"",(T11+IF(R11&gt;T11,1,0)-R11-V11)*24))</f>
        <v/>
      </c>
      <c r="Z11" s="318" t="str">
        <f aca="false">IF(X11="",L11,IF(OR(L11-X11=0,L11-X11&lt;0),"-",L11-X11))</f>
        <v/>
      </c>
      <c r="AB11" s="165"/>
    </row>
    <row r="12" customFormat="false" ht="26.25" hidden="false" customHeight="false" outlineLevel="0" collapsed="false">
      <c r="B12" s="158" t="n">
        <v>7</v>
      </c>
      <c r="C12" s="159" t="s">
        <v>55</v>
      </c>
      <c r="D12" s="430" t="str">
        <f aca="false">C12</f>
        <v>g</v>
      </c>
      <c r="E12" s="158" t="s">
        <v>47</v>
      </c>
      <c r="F12" s="161"/>
      <c r="G12" s="158" t="s">
        <v>48</v>
      </c>
      <c r="H12" s="161"/>
      <c r="I12" s="162" t="s">
        <v>49</v>
      </c>
      <c r="J12" s="161" t="n">
        <v>0</v>
      </c>
      <c r="K12" s="163" t="s">
        <v>4</v>
      </c>
      <c r="L12" s="318" t="str">
        <f aca="false">IF(OR(F12="",H12=""),"",(H12+IF(F12&gt;H12,1,0)-F12-J12)*24)</f>
        <v/>
      </c>
      <c r="N12" s="321" t="n">
        <f aca="false">$N$6</f>
        <v>0.291666666666667</v>
      </c>
      <c r="O12" s="314" t="s">
        <v>48</v>
      </c>
      <c r="P12" s="321" t="n">
        <f aca="false">$P$6</f>
        <v>0.833333333333333</v>
      </c>
      <c r="R12" s="319" t="str">
        <f aca="false">IF(F12="","",IF(F12&lt;N12,N12,IF(F12&gt;=P12,"",F12)))</f>
        <v/>
      </c>
      <c r="S12" s="314" t="s">
        <v>48</v>
      </c>
      <c r="T12" s="319" t="str">
        <f aca="false">IF(H12="","",IF(H12&gt;F12,IF(H12&lt;P12,H12,P12),P12))</f>
        <v/>
      </c>
      <c r="U12" s="431" t="s">
        <v>49</v>
      </c>
      <c r="V12" s="161" t="n">
        <v>0</v>
      </c>
      <c r="W12" s="155" t="s">
        <v>4</v>
      </c>
      <c r="X12" s="318" t="str">
        <f aca="false">IF(R12="","",IF((T12+IF(R12&gt;T12,1,0)-R12-V12)*24=0,"",(T12+IF(R12&gt;T12,1,0)-R12-V12)*24))</f>
        <v/>
      </c>
      <c r="Z12" s="318" t="str">
        <f aca="false">IF(X12="",L12,IF(OR(L12-X12=0,L12-X12&lt;0),"-",L12-X12))</f>
        <v/>
      </c>
      <c r="AB12" s="165"/>
    </row>
    <row r="13" customFormat="false" ht="26.25" hidden="false" customHeight="false" outlineLevel="0" collapsed="false">
      <c r="B13" s="158" t="n">
        <v>8</v>
      </c>
      <c r="C13" s="159" t="s">
        <v>56</v>
      </c>
      <c r="D13" s="430" t="str">
        <f aca="false">C13</f>
        <v>h</v>
      </c>
      <c r="E13" s="158" t="s">
        <v>47</v>
      </c>
      <c r="F13" s="161"/>
      <c r="G13" s="158" t="s">
        <v>48</v>
      </c>
      <c r="H13" s="161"/>
      <c r="I13" s="162" t="s">
        <v>49</v>
      </c>
      <c r="J13" s="161" t="n">
        <v>0</v>
      </c>
      <c r="K13" s="163" t="s">
        <v>4</v>
      </c>
      <c r="L13" s="318" t="str">
        <f aca="false">IF(OR(F13="",H13=""),"",(H13+IF(F13&gt;H13,1,0)-F13-J13)*24)</f>
        <v/>
      </c>
      <c r="N13" s="321" t="n">
        <f aca="false">$N$6</f>
        <v>0.291666666666667</v>
      </c>
      <c r="O13" s="314" t="s">
        <v>48</v>
      </c>
      <c r="P13" s="321" t="n">
        <f aca="false">$P$6</f>
        <v>0.833333333333333</v>
      </c>
      <c r="R13" s="319" t="str">
        <f aca="false">IF(F13="","",IF(F13&lt;N13,N13,IF(F13&gt;=P13,"",F13)))</f>
        <v/>
      </c>
      <c r="S13" s="314" t="s">
        <v>48</v>
      </c>
      <c r="T13" s="319" t="str">
        <f aca="false">IF(H13="","",IF(H13&gt;F13,IF(H13&lt;P13,H13,P13),P13))</f>
        <v/>
      </c>
      <c r="U13" s="431" t="s">
        <v>49</v>
      </c>
      <c r="V13" s="161" t="n">
        <v>0</v>
      </c>
      <c r="W13" s="155" t="s">
        <v>4</v>
      </c>
      <c r="X13" s="318" t="str">
        <f aca="false">IF(R13="","",IF((T13+IF(R13&gt;T13,1,0)-R13-V13)*24=0,"",(T13+IF(R13&gt;T13,1,0)-R13-V13)*24))</f>
        <v/>
      </c>
      <c r="Z13" s="318" t="str">
        <f aca="false">IF(X13="",L13,IF(OR(L13-X13=0,L13-X13&lt;0),"-",L13-X13))</f>
        <v/>
      </c>
      <c r="AB13" s="165"/>
    </row>
    <row r="14" customFormat="false" ht="26.25" hidden="false" customHeight="false" outlineLevel="0" collapsed="false">
      <c r="B14" s="158" t="n">
        <v>9</v>
      </c>
      <c r="C14" s="159" t="s">
        <v>57</v>
      </c>
      <c r="D14" s="430" t="str">
        <f aca="false">C14</f>
        <v>i</v>
      </c>
      <c r="E14" s="158" t="s">
        <v>47</v>
      </c>
      <c r="F14" s="161"/>
      <c r="G14" s="158" t="s">
        <v>48</v>
      </c>
      <c r="H14" s="161"/>
      <c r="I14" s="162" t="s">
        <v>49</v>
      </c>
      <c r="J14" s="161" t="n">
        <v>0</v>
      </c>
      <c r="K14" s="163" t="s">
        <v>4</v>
      </c>
      <c r="L14" s="318" t="str">
        <f aca="false">IF(OR(F14="",H14=""),"",(H14+IF(F14&gt;H14,1,0)-F14-J14)*24)</f>
        <v/>
      </c>
      <c r="N14" s="321" t="n">
        <f aca="false">$N$6</f>
        <v>0.291666666666667</v>
      </c>
      <c r="O14" s="314" t="s">
        <v>48</v>
      </c>
      <c r="P14" s="321" t="n">
        <f aca="false">$P$6</f>
        <v>0.833333333333333</v>
      </c>
      <c r="R14" s="319" t="str">
        <f aca="false">IF(F14="","",IF(F14&lt;N14,N14,IF(F14&gt;=P14,"",F14)))</f>
        <v/>
      </c>
      <c r="S14" s="314" t="s">
        <v>48</v>
      </c>
      <c r="T14" s="319" t="str">
        <f aca="false">IF(H14="","",IF(H14&gt;F14,IF(H14&lt;P14,H14,P14),P14))</f>
        <v/>
      </c>
      <c r="U14" s="431" t="s">
        <v>49</v>
      </c>
      <c r="V14" s="161" t="n">
        <v>0</v>
      </c>
      <c r="W14" s="155" t="s">
        <v>4</v>
      </c>
      <c r="X14" s="318" t="str">
        <f aca="false">IF(R14="","",IF((T14+IF(R14&gt;T14,1,0)-R14-V14)*24=0,"",(T14+IF(R14&gt;T14,1,0)-R14-V14)*24))</f>
        <v/>
      </c>
      <c r="Z14" s="318" t="str">
        <f aca="false">IF(X14="",L14,IF(OR(L14-X14=0,L14-X14&lt;0),"-",L14-X14))</f>
        <v/>
      </c>
      <c r="AB14" s="165"/>
    </row>
    <row r="15" customFormat="false" ht="26.25" hidden="false" customHeight="false" outlineLevel="0" collapsed="false">
      <c r="B15" s="158" t="n">
        <v>10</v>
      </c>
      <c r="C15" s="159" t="s">
        <v>58</v>
      </c>
      <c r="D15" s="430" t="str">
        <f aca="false">C15</f>
        <v>j</v>
      </c>
      <c r="E15" s="158" t="s">
        <v>47</v>
      </c>
      <c r="F15" s="161"/>
      <c r="G15" s="158" t="s">
        <v>48</v>
      </c>
      <c r="H15" s="161"/>
      <c r="I15" s="162" t="s">
        <v>49</v>
      </c>
      <c r="J15" s="161" t="n">
        <v>0</v>
      </c>
      <c r="K15" s="163" t="s">
        <v>4</v>
      </c>
      <c r="L15" s="318" t="str">
        <f aca="false">IF(OR(F15="",H15=""),"",(H15+IF(F15&gt;H15,1,0)-F15-J15)*24)</f>
        <v/>
      </c>
      <c r="N15" s="321" t="n">
        <f aca="false">$N$6</f>
        <v>0.291666666666667</v>
      </c>
      <c r="O15" s="314" t="s">
        <v>48</v>
      </c>
      <c r="P15" s="321" t="n">
        <f aca="false">$P$6</f>
        <v>0.833333333333333</v>
      </c>
      <c r="R15" s="319" t="str">
        <f aca="false">IF(F15="","",IF(F15&lt;N15,N15,IF(F15&gt;=P15,"",F15)))</f>
        <v/>
      </c>
      <c r="S15" s="314" t="s">
        <v>48</v>
      </c>
      <c r="T15" s="319" t="str">
        <f aca="false">IF(H15="","",IF(H15&gt;F15,IF(H15&lt;P15,H15,P15),P15))</f>
        <v/>
      </c>
      <c r="U15" s="431" t="s">
        <v>49</v>
      </c>
      <c r="V15" s="161" t="n">
        <v>0</v>
      </c>
      <c r="W15" s="155" t="s">
        <v>4</v>
      </c>
      <c r="X15" s="318" t="str">
        <f aca="false">IF(R15="","",IF((T15+IF(R15&gt;T15,1,0)-R15-V15)*24=0,"",(T15+IF(R15&gt;T15,1,0)-R15-V15)*24))</f>
        <v/>
      </c>
      <c r="Z15" s="318" t="str">
        <f aca="false">IF(X15="",L15,IF(OR(L15-X15=0,L15-X15&lt;0),"-",L15-X15))</f>
        <v/>
      </c>
      <c r="AB15" s="165"/>
    </row>
    <row r="16" customFormat="false" ht="26.25" hidden="false" customHeight="false" outlineLevel="0" collapsed="false">
      <c r="B16" s="158" t="n">
        <v>11</v>
      </c>
      <c r="C16" s="159" t="s">
        <v>59</v>
      </c>
      <c r="D16" s="430" t="str">
        <f aca="false">C16</f>
        <v>k</v>
      </c>
      <c r="E16" s="158" t="s">
        <v>47</v>
      </c>
      <c r="F16" s="161"/>
      <c r="G16" s="158" t="s">
        <v>48</v>
      </c>
      <c r="H16" s="161"/>
      <c r="I16" s="162" t="s">
        <v>49</v>
      </c>
      <c r="J16" s="161" t="n">
        <v>0</v>
      </c>
      <c r="K16" s="163" t="s">
        <v>4</v>
      </c>
      <c r="L16" s="318" t="str">
        <f aca="false">IF(OR(F16="",H16=""),"",(H16+IF(F16&gt;H16,1,0)-F16-J16)*24)</f>
        <v/>
      </c>
      <c r="N16" s="321" t="n">
        <f aca="false">$N$6</f>
        <v>0.291666666666667</v>
      </c>
      <c r="O16" s="314" t="s">
        <v>48</v>
      </c>
      <c r="P16" s="321" t="n">
        <f aca="false">$P$6</f>
        <v>0.833333333333333</v>
      </c>
      <c r="R16" s="319" t="str">
        <f aca="false">IF(F16="","",IF(F16&lt;N16,N16,IF(F16&gt;=P16,"",F16)))</f>
        <v/>
      </c>
      <c r="S16" s="314" t="s">
        <v>48</v>
      </c>
      <c r="T16" s="319" t="str">
        <f aca="false">IF(H16="","",IF(H16&gt;F16,IF(H16&lt;P16,H16,P16),P16))</f>
        <v/>
      </c>
      <c r="U16" s="431" t="s">
        <v>49</v>
      </c>
      <c r="V16" s="161" t="n">
        <v>0</v>
      </c>
      <c r="W16" s="155" t="s">
        <v>4</v>
      </c>
      <c r="X16" s="318" t="str">
        <f aca="false">IF(R16="","",IF((T16+IF(R16&gt;T16,1,0)-R16-V16)*24=0,"",(T16+IF(R16&gt;T16,1,0)-R16-V16)*24))</f>
        <v/>
      </c>
      <c r="Z16" s="318" t="str">
        <f aca="false">IF(X16="",L16,IF(OR(L16-X16=0,L16-X16&lt;0),"-",L16-X16))</f>
        <v/>
      </c>
      <c r="AB16" s="165"/>
    </row>
    <row r="17" customFormat="false" ht="26.25" hidden="false" customHeight="false" outlineLevel="0" collapsed="false">
      <c r="B17" s="158" t="n">
        <v>12</v>
      </c>
      <c r="C17" s="159" t="s">
        <v>60</v>
      </c>
      <c r="D17" s="430" t="str">
        <f aca="false">C17</f>
        <v>l</v>
      </c>
      <c r="E17" s="158" t="s">
        <v>47</v>
      </c>
      <c r="F17" s="161"/>
      <c r="G17" s="158" t="s">
        <v>48</v>
      </c>
      <c r="H17" s="161"/>
      <c r="I17" s="162" t="s">
        <v>49</v>
      </c>
      <c r="J17" s="161" t="n">
        <v>0</v>
      </c>
      <c r="K17" s="163" t="s">
        <v>4</v>
      </c>
      <c r="L17" s="318" t="str">
        <f aca="false">IF(OR(F17="",H17=""),"",(H17+IF(F17&gt;H17,1,0)-F17-J17)*24)</f>
        <v/>
      </c>
      <c r="N17" s="321" t="n">
        <f aca="false">$N$6</f>
        <v>0.291666666666667</v>
      </c>
      <c r="O17" s="314" t="s">
        <v>48</v>
      </c>
      <c r="P17" s="321" t="n">
        <f aca="false">$P$6</f>
        <v>0.833333333333333</v>
      </c>
      <c r="R17" s="319" t="str">
        <f aca="false">IF(F17="","",IF(F17&lt;N17,N17,IF(F17&gt;=P17,"",F17)))</f>
        <v/>
      </c>
      <c r="S17" s="314" t="s">
        <v>48</v>
      </c>
      <c r="T17" s="319" t="str">
        <f aca="false">IF(H17="","",IF(H17&gt;F17,IF(H17&lt;P17,H17,P17),P17))</f>
        <v/>
      </c>
      <c r="U17" s="431" t="s">
        <v>49</v>
      </c>
      <c r="V17" s="161" t="n">
        <v>0</v>
      </c>
      <c r="W17" s="155" t="s">
        <v>4</v>
      </c>
      <c r="X17" s="318" t="str">
        <f aca="false">IF(R17="","",IF((T17+IF(R17&gt;T17,1,0)-R17-V17)*24=0,"",(T17+IF(R17&gt;T17,1,0)-R17-V17)*24))</f>
        <v/>
      </c>
      <c r="Z17" s="318" t="str">
        <f aca="false">IF(X17="",L17,IF(OR(L17-X17=0,L17-X17&lt;0),"-",L17-X17))</f>
        <v/>
      </c>
      <c r="AB17" s="165"/>
    </row>
    <row r="18" customFormat="false" ht="26.25" hidden="false" customHeight="false" outlineLevel="0" collapsed="false">
      <c r="B18" s="158" t="n">
        <v>13</v>
      </c>
      <c r="C18" s="159" t="s">
        <v>61</v>
      </c>
      <c r="D18" s="430" t="str">
        <f aca="false">C18</f>
        <v>m</v>
      </c>
      <c r="E18" s="158" t="s">
        <v>47</v>
      </c>
      <c r="F18" s="161"/>
      <c r="G18" s="158" t="s">
        <v>48</v>
      </c>
      <c r="H18" s="161"/>
      <c r="I18" s="162" t="s">
        <v>49</v>
      </c>
      <c r="J18" s="161" t="n">
        <v>0</v>
      </c>
      <c r="K18" s="163" t="s">
        <v>4</v>
      </c>
      <c r="L18" s="318" t="str">
        <f aca="false">IF(OR(F18="",H18=""),"",(H18+IF(F18&gt;H18,1,0)-F18-J18)*24)</f>
        <v/>
      </c>
      <c r="N18" s="321" t="n">
        <f aca="false">$N$6</f>
        <v>0.291666666666667</v>
      </c>
      <c r="O18" s="314" t="s">
        <v>48</v>
      </c>
      <c r="P18" s="321" t="n">
        <f aca="false">$P$6</f>
        <v>0.833333333333333</v>
      </c>
      <c r="R18" s="319" t="str">
        <f aca="false">IF(F18="","",IF(F18&lt;N18,N18,IF(F18&gt;=P18,"",F18)))</f>
        <v/>
      </c>
      <c r="S18" s="314" t="s">
        <v>48</v>
      </c>
      <c r="T18" s="319" t="str">
        <f aca="false">IF(H18="","",IF(H18&gt;F18,IF(H18&lt;P18,H18,P18),P18))</f>
        <v/>
      </c>
      <c r="U18" s="431" t="s">
        <v>49</v>
      </c>
      <c r="V18" s="161" t="n">
        <v>0</v>
      </c>
      <c r="W18" s="155" t="s">
        <v>4</v>
      </c>
      <c r="X18" s="318" t="str">
        <f aca="false">IF(R18="","",IF((T18+IF(R18&gt;T18,1,0)-R18-V18)*24=0,"",(T18+IF(R18&gt;T18,1,0)-R18-V18)*24))</f>
        <v/>
      </c>
      <c r="Z18" s="318" t="str">
        <f aca="false">IF(X18="",L18,IF(OR(L18-X18=0,L18-X18&lt;0),"-",L18-X18))</f>
        <v/>
      </c>
      <c r="AB18" s="165"/>
    </row>
    <row r="19" customFormat="false" ht="26.25" hidden="false" customHeight="false" outlineLevel="0" collapsed="false">
      <c r="B19" s="158" t="n">
        <v>14</v>
      </c>
      <c r="C19" s="159" t="s">
        <v>62</v>
      </c>
      <c r="D19" s="430" t="str">
        <f aca="false">C19</f>
        <v>n</v>
      </c>
      <c r="E19" s="158" t="s">
        <v>47</v>
      </c>
      <c r="F19" s="161"/>
      <c r="G19" s="158" t="s">
        <v>48</v>
      </c>
      <c r="H19" s="161"/>
      <c r="I19" s="162" t="s">
        <v>49</v>
      </c>
      <c r="J19" s="161" t="n">
        <v>0</v>
      </c>
      <c r="K19" s="163" t="s">
        <v>4</v>
      </c>
      <c r="L19" s="318" t="str">
        <f aca="false">IF(OR(F19="",H19=""),"",(H19+IF(F19&gt;H19,1,0)-F19-J19)*24)</f>
        <v/>
      </c>
      <c r="N19" s="321" t="n">
        <f aca="false">$N$6</f>
        <v>0.291666666666667</v>
      </c>
      <c r="O19" s="314" t="s">
        <v>48</v>
      </c>
      <c r="P19" s="321" t="n">
        <f aca="false">$P$6</f>
        <v>0.833333333333333</v>
      </c>
      <c r="R19" s="319" t="str">
        <f aca="false">IF(F19="","",IF(F19&lt;N19,N19,IF(F19&gt;=P19,"",F19)))</f>
        <v/>
      </c>
      <c r="S19" s="314" t="s">
        <v>48</v>
      </c>
      <c r="T19" s="319" t="str">
        <f aca="false">IF(H19="","",IF(H19&gt;F19,IF(H19&lt;P19,H19,P19),P19))</f>
        <v/>
      </c>
      <c r="U19" s="431" t="s">
        <v>49</v>
      </c>
      <c r="V19" s="161" t="n">
        <v>0</v>
      </c>
      <c r="W19" s="155" t="s">
        <v>4</v>
      </c>
      <c r="X19" s="318" t="str">
        <f aca="false">IF(R19="","",IF((T19+IF(R19&gt;T19,1,0)-R19-V19)*24=0,"",(T19+IF(R19&gt;T19,1,0)-R19-V19)*24))</f>
        <v/>
      </c>
      <c r="Z19" s="318" t="str">
        <f aca="false">IF(X19="",L19,IF(OR(L19-X19=0,L19-X19&lt;0),"-",L19-X19))</f>
        <v/>
      </c>
      <c r="AB19" s="165"/>
    </row>
    <row r="20" customFormat="false" ht="26.25" hidden="false" customHeight="false" outlineLevel="0" collapsed="false">
      <c r="B20" s="158" t="n">
        <v>15</v>
      </c>
      <c r="C20" s="159" t="s">
        <v>63</v>
      </c>
      <c r="D20" s="430" t="str">
        <f aca="false">C20</f>
        <v>o</v>
      </c>
      <c r="E20" s="158" t="s">
        <v>47</v>
      </c>
      <c r="F20" s="161"/>
      <c r="G20" s="158" t="s">
        <v>48</v>
      </c>
      <c r="H20" s="161"/>
      <c r="I20" s="162" t="s">
        <v>49</v>
      </c>
      <c r="J20" s="161" t="n">
        <v>0</v>
      </c>
      <c r="K20" s="163" t="s">
        <v>4</v>
      </c>
      <c r="L20" s="318" t="str">
        <f aca="false">IF(OR(F20="",H20=""),"",(H20+IF(F20&gt;H20,1,0)-F20-J20)*24)</f>
        <v/>
      </c>
      <c r="N20" s="321" t="n">
        <f aca="false">$N$6</f>
        <v>0.291666666666667</v>
      </c>
      <c r="O20" s="314" t="s">
        <v>48</v>
      </c>
      <c r="P20" s="321" t="n">
        <f aca="false">$P$6</f>
        <v>0.833333333333333</v>
      </c>
      <c r="R20" s="319" t="str">
        <f aca="false">IF(F20="","",IF(F20&lt;N20,N20,IF(F20&gt;=P20,"",F20)))</f>
        <v/>
      </c>
      <c r="S20" s="314" t="s">
        <v>48</v>
      </c>
      <c r="T20" s="319" t="str">
        <f aca="false">IF(H20="","",IF(H20&gt;F20,IF(H20&lt;P20,H20,P20),P20))</f>
        <v/>
      </c>
      <c r="U20" s="431" t="s">
        <v>49</v>
      </c>
      <c r="V20" s="161" t="n">
        <v>0</v>
      </c>
      <c r="W20" s="155" t="s">
        <v>4</v>
      </c>
      <c r="X20" s="318" t="str">
        <f aca="false">IF(R20="","",IF((T20+IF(R20&gt;T20,1,0)-R20-V20)*24=0,"",(T20+IF(R20&gt;T20,1,0)-R20-V20)*24))</f>
        <v/>
      </c>
      <c r="Z20" s="318" t="str">
        <f aca="false">IF(X20="",L20,IF(OR(L20-X20=0,L20-X20&lt;0),"-",L20-X20))</f>
        <v/>
      </c>
      <c r="AB20" s="165"/>
    </row>
    <row r="21" customFormat="false" ht="26.25" hidden="false" customHeight="false" outlineLevel="0" collapsed="false">
      <c r="B21" s="158" t="n">
        <v>16</v>
      </c>
      <c r="C21" s="159" t="s">
        <v>64</v>
      </c>
      <c r="D21" s="430" t="str">
        <f aca="false">C21</f>
        <v>p</v>
      </c>
      <c r="E21" s="158" t="s">
        <v>47</v>
      </c>
      <c r="F21" s="161"/>
      <c r="G21" s="158" t="s">
        <v>48</v>
      </c>
      <c r="H21" s="161"/>
      <c r="I21" s="162" t="s">
        <v>49</v>
      </c>
      <c r="J21" s="161" t="n">
        <v>0</v>
      </c>
      <c r="K21" s="163" t="s">
        <v>4</v>
      </c>
      <c r="L21" s="318" t="str">
        <f aca="false">IF(OR(F21="",H21=""),"",(H21+IF(F21&gt;H21,1,0)-F21-J21)*24)</f>
        <v/>
      </c>
      <c r="N21" s="321" t="n">
        <f aca="false">$N$6</f>
        <v>0.291666666666667</v>
      </c>
      <c r="O21" s="314" t="s">
        <v>48</v>
      </c>
      <c r="P21" s="321" t="n">
        <f aca="false">$P$6</f>
        <v>0.833333333333333</v>
      </c>
      <c r="R21" s="319" t="str">
        <f aca="false">IF(F21="","",IF(F21&lt;N21,N21,IF(F21&gt;=P21,"",F21)))</f>
        <v/>
      </c>
      <c r="S21" s="314" t="s">
        <v>48</v>
      </c>
      <c r="T21" s="319" t="str">
        <f aca="false">IF(H21="","",IF(H21&gt;F21,IF(H21&lt;P21,H21,P21),P21))</f>
        <v/>
      </c>
      <c r="U21" s="431" t="s">
        <v>49</v>
      </c>
      <c r="V21" s="161" t="n">
        <v>0</v>
      </c>
      <c r="W21" s="155" t="s">
        <v>4</v>
      </c>
      <c r="X21" s="318" t="str">
        <f aca="false">IF(R21="","",IF((T21+IF(R21&gt;T21,1,0)-R21-V21)*24=0,"",(T21+IF(R21&gt;T21,1,0)-R21-V21)*24))</f>
        <v/>
      </c>
      <c r="Z21" s="318" t="str">
        <f aca="false">IF(X21="",L21,IF(OR(L21-X21=0,L21-X21&lt;0),"-",L21-X21))</f>
        <v/>
      </c>
      <c r="AB21" s="165"/>
    </row>
    <row r="22" customFormat="false" ht="26.25" hidden="false" customHeight="false" outlineLevel="0" collapsed="false">
      <c r="B22" s="158" t="n">
        <v>17</v>
      </c>
      <c r="C22" s="159" t="s">
        <v>65</v>
      </c>
      <c r="D22" s="430" t="str">
        <f aca="false">C22</f>
        <v>q</v>
      </c>
      <c r="E22" s="158" t="s">
        <v>47</v>
      </c>
      <c r="F22" s="161"/>
      <c r="G22" s="158" t="s">
        <v>48</v>
      </c>
      <c r="H22" s="161"/>
      <c r="I22" s="162" t="s">
        <v>49</v>
      </c>
      <c r="J22" s="161" t="n">
        <v>0</v>
      </c>
      <c r="K22" s="163" t="s">
        <v>4</v>
      </c>
      <c r="L22" s="318" t="str">
        <f aca="false">IF(OR(F22="",H22=""),"",(H22+IF(F22&gt;H22,1,0)-F22-J22)*24)</f>
        <v/>
      </c>
      <c r="N22" s="321" t="n">
        <f aca="false">$N$6</f>
        <v>0.291666666666667</v>
      </c>
      <c r="O22" s="314" t="s">
        <v>48</v>
      </c>
      <c r="P22" s="321" t="n">
        <f aca="false">$P$6</f>
        <v>0.833333333333333</v>
      </c>
      <c r="R22" s="319" t="str">
        <f aca="false">IF(F22="","",IF(F22&lt;N22,N22,IF(F22&gt;=P22,"",F22)))</f>
        <v/>
      </c>
      <c r="S22" s="314" t="s">
        <v>48</v>
      </c>
      <c r="T22" s="319" t="str">
        <f aca="false">IF(H22="","",IF(H22&gt;F22,IF(H22&lt;P22,H22,P22),P22))</f>
        <v/>
      </c>
      <c r="U22" s="431" t="s">
        <v>49</v>
      </c>
      <c r="V22" s="161" t="n">
        <v>0</v>
      </c>
      <c r="W22" s="155" t="s">
        <v>4</v>
      </c>
      <c r="X22" s="318" t="str">
        <f aca="false">IF(R22="","",IF((T22+IF(R22&gt;T22,1,0)-R22-V22)*24=0,"",(T22+IF(R22&gt;T22,1,0)-R22-V22)*24))</f>
        <v/>
      </c>
      <c r="Z22" s="318" t="str">
        <f aca="false">IF(X22="",L22,IF(OR(L22-X22=0,L22-X22&lt;0),"-",L22-X22))</f>
        <v/>
      </c>
      <c r="AB22" s="165"/>
    </row>
    <row r="23" customFormat="false" ht="26.25" hidden="false" customHeight="false" outlineLevel="0" collapsed="false">
      <c r="B23" s="158" t="n">
        <v>18</v>
      </c>
      <c r="C23" s="159" t="s">
        <v>66</v>
      </c>
      <c r="D23" s="430" t="str">
        <f aca="false">C23</f>
        <v>r</v>
      </c>
      <c r="E23" s="158" t="s">
        <v>47</v>
      </c>
      <c r="F23" s="166"/>
      <c r="G23" s="158" t="s">
        <v>48</v>
      </c>
      <c r="H23" s="166"/>
      <c r="I23" s="162" t="s">
        <v>49</v>
      </c>
      <c r="J23" s="166"/>
      <c r="K23" s="163" t="s">
        <v>4</v>
      </c>
      <c r="L23" s="159" t="n">
        <v>1</v>
      </c>
      <c r="N23" s="432"/>
      <c r="O23" s="158" t="s">
        <v>48</v>
      </c>
      <c r="P23" s="432"/>
      <c r="Q23" s="163"/>
      <c r="R23" s="432"/>
      <c r="S23" s="158" t="s">
        <v>48</v>
      </c>
      <c r="T23" s="432"/>
      <c r="U23" s="162" t="s">
        <v>49</v>
      </c>
      <c r="V23" s="166"/>
      <c r="W23" s="163" t="s">
        <v>4</v>
      </c>
      <c r="X23" s="159" t="n">
        <v>1</v>
      </c>
      <c r="Y23" s="163"/>
      <c r="Z23" s="159" t="s">
        <v>82</v>
      </c>
      <c r="AB23" s="165"/>
    </row>
    <row r="24" customFormat="false" ht="26.25" hidden="false" customHeight="false" outlineLevel="0" collapsed="false">
      <c r="B24" s="158" t="n">
        <v>19</v>
      </c>
      <c r="C24" s="159" t="s">
        <v>67</v>
      </c>
      <c r="D24" s="430" t="str">
        <f aca="false">C24</f>
        <v>s</v>
      </c>
      <c r="E24" s="158" t="s">
        <v>47</v>
      </c>
      <c r="F24" s="166"/>
      <c r="G24" s="158" t="s">
        <v>48</v>
      </c>
      <c r="H24" s="166"/>
      <c r="I24" s="162" t="s">
        <v>49</v>
      </c>
      <c r="J24" s="166"/>
      <c r="K24" s="163" t="s">
        <v>4</v>
      </c>
      <c r="L24" s="159" t="n">
        <v>2</v>
      </c>
      <c r="N24" s="432"/>
      <c r="O24" s="158" t="s">
        <v>48</v>
      </c>
      <c r="P24" s="432"/>
      <c r="Q24" s="163"/>
      <c r="R24" s="432"/>
      <c r="S24" s="158" t="s">
        <v>48</v>
      </c>
      <c r="T24" s="432"/>
      <c r="U24" s="162" t="s">
        <v>49</v>
      </c>
      <c r="V24" s="166"/>
      <c r="W24" s="163" t="s">
        <v>4</v>
      </c>
      <c r="X24" s="159" t="n">
        <v>2</v>
      </c>
      <c r="Y24" s="163"/>
      <c r="Z24" s="159" t="s">
        <v>82</v>
      </c>
      <c r="AB24" s="165"/>
    </row>
    <row r="25" customFormat="false" ht="26.25" hidden="false" customHeight="false" outlineLevel="0" collapsed="false">
      <c r="B25" s="158" t="n">
        <v>20</v>
      </c>
      <c r="C25" s="159" t="s">
        <v>68</v>
      </c>
      <c r="D25" s="430" t="str">
        <f aca="false">C25</f>
        <v>t</v>
      </c>
      <c r="E25" s="158" t="s">
        <v>47</v>
      </c>
      <c r="F25" s="166"/>
      <c r="G25" s="158" t="s">
        <v>48</v>
      </c>
      <c r="H25" s="166"/>
      <c r="I25" s="162" t="s">
        <v>49</v>
      </c>
      <c r="J25" s="166"/>
      <c r="K25" s="163" t="s">
        <v>4</v>
      </c>
      <c r="L25" s="159" t="n">
        <v>3</v>
      </c>
      <c r="N25" s="432"/>
      <c r="O25" s="158" t="s">
        <v>48</v>
      </c>
      <c r="P25" s="432"/>
      <c r="Q25" s="163"/>
      <c r="R25" s="432"/>
      <c r="S25" s="158" t="s">
        <v>48</v>
      </c>
      <c r="T25" s="432"/>
      <c r="U25" s="162" t="s">
        <v>49</v>
      </c>
      <c r="V25" s="166"/>
      <c r="W25" s="163" t="s">
        <v>4</v>
      </c>
      <c r="X25" s="159" t="n">
        <v>3</v>
      </c>
      <c r="Y25" s="163"/>
      <c r="Z25" s="159" t="s">
        <v>82</v>
      </c>
      <c r="AB25" s="165"/>
    </row>
    <row r="26" customFormat="false" ht="26.25" hidden="false" customHeight="false" outlineLevel="0" collapsed="false">
      <c r="B26" s="158" t="n">
        <v>21</v>
      </c>
      <c r="C26" s="159" t="s">
        <v>69</v>
      </c>
      <c r="D26" s="430" t="str">
        <f aca="false">C26</f>
        <v>u</v>
      </c>
      <c r="E26" s="158" t="s">
        <v>47</v>
      </c>
      <c r="F26" s="166"/>
      <c r="G26" s="158" t="s">
        <v>48</v>
      </c>
      <c r="H26" s="166"/>
      <c r="I26" s="162" t="s">
        <v>49</v>
      </c>
      <c r="J26" s="166"/>
      <c r="K26" s="163" t="s">
        <v>4</v>
      </c>
      <c r="L26" s="159" t="n">
        <v>4</v>
      </c>
      <c r="N26" s="432"/>
      <c r="O26" s="158" t="s">
        <v>48</v>
      </c>
      <c r="P26" s="432"/>
      <c r="Q26" s="163"/>
      <c r="R26" s="432"/>
      <c r="S26" s="158" t="s">
        <v>48</v>
      </c>
      <c r="T26" s="432"/>
      <c r="U26" s="162" t="s">
        <v>49</v>
      </c>
      <c r="V26" s="166"/>
      <c r="W26" s="163" t="s">
        <v>4</v>
      </c>
      <c r="X26" s="159" t="n">
        <v>4</v>
      </c>
      <c r="Y26" s="163"/>
      <c r="Z26" s="159" t="s">
        <v>82</v>
      </c>
      <c r="AB26" s="165"/>
    </row>
    <row r="27" customFormat="false" ht="26.25" hidden="false" customHeight="false" outlineLevel="0" collapsed="false">
      <c r="B27" s="158" t="n">
        <v>22</v>
      </c>
      <c r="C27" s="159" t="s">
        <v>70</v>
      </c>
      <c r="D27" s="430" t="str">
        <f aca="false">C27</f>
        <v>v</v>
      </c>
      <c r="E27" s="158" t="s">
        <v>47</v>
      </c>
      <c r="F27" s="166"/>
      <c r="G27" s="158" t="s">
        <v>48</v>
      </c>
      <c r="H27" s="166"/>
      <c r="I27" s="162" t="s">
        <v>49</v>
      </c>
      <c r="J27" s="166"/>
      <c r="K27" s="163" t="s">
        <v>4</v>
      </c>
      <c r="L27" s="159" t="n">
        <v>5</v>
      </c>
      <c r="N27" s="432"/>
      <c r="O27" s="158" t="s">
        <v>48</v>
      </c>
      <c r="P27" s="432"/>
      <c r="Q27" s="163"/>
      <c r="R27" s="432"/>
      <c r="S27" s="158" t="s">
        <v>48</v>
      </c>
      <c r="T27" s="432"/>
      <c r="U27" s="162" t="s">
        <v>49</v>
      </c>
      <c r="V27" s="166"/>
      <c r="W27" s="163" t="s">
        <v>4</v>
      </c>
      <c r="X27" s="159" t="n">
        <v>5</v>
      </c>
      <c r="Y27" s="163"/>
      <c r="Z27" s="159" t="s">
        <v>82</v>
      </c>
      <c r="AB27" s="165"/>
    </row>
    <row r="28" customFormat="false" ht="26.25" hidden="false" customHeight="false" outlineLevel="0" collapsed="false">
      <c r="B28" s="158" t="n">
        <v>23</v>
      </c>
      <c r="C28" s="159" t="s">
        <v>71</v>
      </c>
      <c r="D28" s="430" t="str">
        <f aca="false">C28</f>
        <v>w</v>
      </c>
      <c r="E28" s="158" t="s">
        <v>47</v>
      </c>
      <c r="F28" s="166"/>
      <c r="G28" s="158" t="s">
        <v>48</v>
      </c>
      <c r="H28" s="166"/>
      <c r="I28" s="162" t="s">
        <v>49</v>
      </c>
      <c r="J28" s="166"/>
      <c r="K28" s="163" t="s">
        <v>4</v>
      </c>
      <c r="L28" s="159" t="n">
        <v>6</v>
      </c>
      <c r="N28" s="432"/>
      <c r="O28" s="158" t="s">
        <v>48</v>
      </c>
      <c r="P28" s="432"/>
      <c r="Q28" s="163"/>
      <c r="R28" s="432"/>
      <c r="S28" s="158" t="s">
        <v>48</v>
      </c>
      <c r="T28" s="432"/>
      <c r="U28" s="162" t="s">
        <v>49</v>
      </c>
      <c r="V28" s="166"/>
      <c r="W28" s="163" t="s">
        <v>4</v>
      </c>
      <c r="X28" s="159" t="n">
        <v>6</v>
      </c>
      <c r="Y28" s="163"/>
      <c r="Z28" s="159" t="s">
        <v>82</v>
      </c>
      <c r="AB28" s="165"/>
    </row>
    <row r="29" customFormat="false" ht="26.25" hidden="false" customHeight="false" outlineLevel="0" collapsed="false">
      <c r="B29" s="158" t="n">
        <v>24</v>
      </c>
      <c r="C29" s="159" t="s">
        <v>72</v>
      </c>
      <c r="D29" s="430" t="str">
        <f aca="false">C29</f>
        <v>x</v>
      </c>
      <c r="E29" s="158" t="s">
        <v>47</v>
      </c>
      <c r="F29" s="166"/>
      <c r="G29" s="158" t="s">
        <v>48</v>
      </c>
      <c r="H29" s="166"/>
      <c r="I29" s="162" t="s">
        <v>49</v>
      </c>
      <c r="J29" s="166"/>
      <c r="K29" s="163" t="s">
        <v>4</v>
      </c>
      <c r="L29" s="159" t="n">
        <v>7</v>
      </c>
      <c r="N29" s="432"/>
      <c r="O29" s="158" t="s">
        <v>48</v>
      </c>
      <c r="P29" s="432"/>
      <c r="Q29" s="163"/>
      <c r="R29" s="432"/>
      <c r="S29" s="158" t="s">
        <v>48</v>
      </c>
      <c r="T29" s="432"/>
      <c r="U29" s="162" t="s">
        <v>49</v>
      </c>
      <c r="V29" s="166"/>
      <c r="W29" s="163" t="s">
        <v>4</v>
      </c>
      <c r="X29" s="159" t="n">
        <v>7</v>
      </c>
      <c r="Y29" s="163"/>
      <c r="Z29" s="159" t="s">
        <v>82</v>
      </c>
      <c r="AB29" s="165"/>
    </row>
    <row r="30" customFormat="false" ht="26.25" hidden="false" customHeight="false" outlineLevel="0" collapsed="false">
      <c r="B30" s="158" t="n">
        <v>25</v>
      </c>
      <c r="C30" s="159" t="s">
        <v>73</v>
      </c>
      <c r="D30" s="430" t="str">
        <f aca="false">C30</f>
        <v>y</v>
      </c>
      <c r="E30" s="158" t="s">
        <v>47</v>
      </c>
      <c r="F30" s="166"/>
      <c r="G30" s="158" t="s">
        <v>48</v>
      </c>
      <c r="H30" s="166"/>
      <c r="I30" s="162" t="s">
        <v>49</v>
      </c>
      <c r="J30" s="166"/>
      <c r="K30" s="163" t="s">
        <v>4</v>
      </c>
      <c r="L30" s="159" t="n">
        <v>8</v>
      </c>
      <c r="N30" s="432"/>
      <c r="O30" s="158" t="s">
        <v>48</v>
      </c>
      <c r="P30" s="432"/>
      <c r="Q30" s="163"/>
      <c r="R30" s="432"/>
      <c r="S30" s="158" t="s">
        <v>48</v>
      </c>
      <c r="T30" s="432"/>
      <c r="U30" s="162" t="s">
        <v>49</v>
      </c>
      <c r="V30" s="166"/>
      <c r="W30" s="163" t="s">
        <v>4</v>
      </c>
      <c r="X30" s="159" t="n">
        <v>8</v>
      </c>
      <c r="Y30" s="163"/>
      <c r="Z30" s="159" t="s">
        <v>82</v>
      </c>
      <c r="AB30" s="165"/>
    </row>
    <row r="31" customFormat="false" ht="26.25" hidden="false" customHeight="false" outlineLevel="0" collapsed="false">
      <c r="B31" s="158" t="n">
        <v>26</v>
      </c>
      <c r="C31" s="159" t="s">
        <v>74</v>
      </c>
      <c r="D31" s="430" t="str">
        <f aca="false">C31</f>
        <v>z</v>
      </c>
      <c r="E31" s="158" t="s">
        <v>47</v>
      </c>
      <c r="F31" s="166"/>
      <c r="G31" s="158" t="s">
        <v>48</v>
      </c>
      <c r="H31" s="166"/>
      <c r="I31" s="162" t="s">
        <v>49</v>
      </c>
      <c r="J31" s="166"/>
      <c r="K31" s="163" t="s">
        <v>4</v>
      </c>
      <c r="L31" s="159" t="n">
        <v>1</v>
      </c>
      <c r="N31" s="432"/>
      <c r="O31" s="158" t="s">
        <v>48</v>
      </c>
      <c r="P31" s="432"/>
      <c r="Q31" s="163"/>
      <c r="R31" s="432"/>
      <c r="S31" s="158" t="s">
        <v>48</v>
      </c>
      <c r="T31" s="432"/>
      <c r="U31" s="162" t="s">
        <v>49</v>
      </c>
      <c r="V31" s="166"/>
      <c r="W31" s="163" t="s">
        <v>4</v>
      </c>
      <c r="X31" s="159" t="s">
        <v>82</v>
      </c>
      <c r="Y31" s="163"/>
      <c r="Z31" s="159" t="n">
        <v>1</v>
      </c>
      <c r="AB31" s="165"/>
    </row>
    <row r="32" customFormat="false" ht="26.25" hidden="false" customHeight="false" outlineLevel="0" collapsed="false">
      <c r="B32" s="158" t="n">
        <v>27</v>
      </c>
      <c r="C32" s="159" t="s">
        <v>72</v>
      </c>
      <c r="D32" s="430" t="str">
        <f aca="false">C32</f>
        <v>x</v>
      </c>
      <c r="E32" s="158" t="s">
        <v>47</v>
      </c>
      <c r="F32" s="166"/>
      <c r="G32" s="158" t="s">
        <v>48</v>
      </c>
      <c r="H32" s="166"/>
      <c r="I32" s="162" t="s">
        <v>49</v>
      </c>
      <c r="J32" s="166"/>
      <c r="K32" s="163" t="s">
        <v>4</v>
      </c>
      <c r="L32" s="159" t="n">
        <v>2</v>
      </c>
      <c r="N32" s="432"/>
      <c r="O32" s="158" t="s">
        <v>48</v>
      </c>
      <c r="P32" s="432"/>
      <c r="Q32" s="163"/>
      <c r="R32" s="432"/>
      <c r="S32" s="158" t="s">
        <v>48</v>
      </c>
      <c r="T32" s="432"/>
      <c r="U32" s="162" t="s">
        <v>49</v>
      </c>
      <c r="V32" s="166"/>
      <c r="W32" s="163" t="s">
        <v>4</v>
      </c>
      <c r="X32" s="159" t="s">
        <v>82</v>
      </c>
      <c r="Y32" s="163"/>
      <c r="Z32" s="159" t="n">
        <v>2</v>
      </c>
      <c r="AB32" s="165"/>
    </row>
    <row r="33" customFormat="false" ht="26.25" hidden="false" customHeight="false" outlineLevel="0" collapsed="false">
      <c r="B33" s="158" t="n">
        <v>28</v>
      </c>
      <c r="C33" s="159" t="s">
        <v>75</v>
      </c>
      <c r="D33" s="430" t="str">
        <f aca="false">C33</f>
        <v>aa</v>
      </c>
      <c r="E33" s="158" t="s">
        <v>47</v>
      </c>
      <c r="F33" s="166"/>
      <c r="G33" s="158" t="s">
        <v>48</v>
      </c>
      <c r="H33" s="166"/>
      <c r="I33" s="162" t="s">
        <v>49</v>
      </c>
      <c r="J33" s="166"/>
      <c r="K33" s="163" t="s">
        <v>4</v>
      </c>
      <c r="L33" s="159" t="n">
        <v>3</v>
      </c>
      <c r="N33" s="432"/>
      <c r="O33" s="158" t="s">
        <v>48</v>
      </c>
      <c r="P33" s="432"/>
      <c r="Q33" s="163"/>
      <c r="R33" s="432"/>
      <c r="S33" s="158" t="s">
        <v>48</v>
      </c>
      <c r="T33" s="432"/>
      <c r="U33" s="162" t="s">
        <v>49</v>
      </c>
      <c r="V33" s="166"/>
      <c r="W33" s="163" t="s">
        <v>4</v>
      </c>
      <c r="X33" s="159" t="s">
        <v>82</v>
      </c>
      <c r="Y33" s="163"/>
      <c r="Z33" s="159" t="n">
        <v>3</v>
      </c>
      <c r="AB33" s="165"/>
    </row>
    <row r="34" customFormat="false" ht="26.25" hidden="false" customHeight="false" outlineLevel="0" collapsed="false">
      <c r="B34" s="158" t="n">
        <v>29</v>
      </c>
      <c r="C34" s="159" t="s">
        <v>76</v>
      </c>
      <c r="D34" s="430" t="str">
        <f aca="false">C34</f>
        <v>ab</v>
      </c>
      <c r="E34" s="158" t="s">
        <v>47</v>
      </c>
      <c r="F34" s="166"/>
      <c r="G34" s="158" t="s">
        <v>48</v>
      </c>
      <c r="H34" s="166"/>
      <c r="I34" s="162" t="s">
        <v>49</v>
      </c>
      <c r="J34" s="166"/>
      <c r="K34" s="163" t="s">
        <v>4</v>
      </c>
      <c r="L34" s="159" t="n">
        <v>4</v>
      </c>
      <c r="N34" s="432"/>
      <c r="O34" s="158" t="s">
        <v>48</v>
      </c>
      <c r="P34" s="432"/>
      <c r="Q34" s="163"/>
      <c r="R34" s="432"/>
      <c r="S34" s="158" t="s">
        <v>48</v>
      </c>
      <c r="T34" s="432"/>
      <c r="U34" s="162" t="s">
        <v>49</v>
      </c>
      <c r="V34" s="166"/>
      <c r="W34" s="163" t="s">
        <v>4</v>
      </c>
      <c r="X34" s="159" t="s">
        <v>82</v>
      </c>
      <c r="Y34" s="163"/>
      <c r="Z34" s="159" t="n">
        <v>4</v>
      </c>
      <c r="AB34" s="165"/>
    </row>
    <row r="35" customFormat="false" ht="26.25" hidden="false" customHeight="false" outlineLevel="0" collapsed="false">
      <c r="B35" s="158" t="n">
        <v>30</v>
      </c>
      <c r="C35" s="159" t="s">
        <v>77</v>
      </c>
      <c r="D35" s="430" t="str">
        <f aca="false">C35</f>
        <v>ac</v>
      </c>
      <c r="E35" s="158" t="s">
        <v>47</v>
      </c>
      <c r="F35" s="166"/>
      <c r="G35" s="158" t="s">
        <v>48</v>
      </c>
      <c r="H35" s="166"/>
      <c r="I35" s="162" t="s">
        <v>49</v>
      </c>
      <c r="J35" s="166"/>
      <c r="K35" s="163" t="s">
        <v>4</v>
      </c>
      <c r="L35" s="159" t="n">
        <v>5</v>
      </c>
      <c r="N35" s="432"/>
      <c r="O35" s="158" t="s">
        <v>48</v>
      </c>
      <c r="P35" s="432"/>
      <c r="Q35" s="163"/>
      <c r="R35" s="432"/>
      <c r="S35" s="158" t="s">
        <v>48</v>
      </c>
      <c r="T35" s="432"/>
      <c r="U35" s="162" t="s">
        <v>49</v>
      </c>
      <c r="V35" s="166"/>
      <c r="W35" s="163" t="s">
        <v>4</v>
      </c>
      <c r="X35" s="159" t="s">
        <v>82</v>
      </c>
      <c r="Y35" s="163"/>
      <c r="Z35" s="159" t="n">
        <v>5</v>
      </c>
      <c r="AB35" s="165"/>
    </row>
    <row r="36" customFormat="false" ht="26.25" hidden="false" customHeight="false" outlineLevel="0" collapsed="false">
      <c r="B36" s="158" t="n">
        <v>31</v>
      </c>
      <c r="C36" s="159" t="s">
        <v>78</v>
      </c>
      <c r="D36" s="430" t="str">
        <f aca="false">C36</f>
        <v>ad</v>
      </c>
      <c r="E36" s="158" t="s">
        <v>47</v>
      </c>
      <c r="F36" s="166"/>
      <c r="G36" s="158" t="s">
        <v>48</v>
      </c>
      <c r="H36" s="166"/>
      <c r="I36" s="162" t="s">
        <v>49</v>
      </c>
      <c r="J36" s="166"/>
      <c r="K36" s="163" t="s">
        <v>4</v>
      </c>
      <c r="L36" s="159" t="n">
        <v>6</v>
      </c>
      <c r="N36" s="432"/>
      <c r="O36" s="158" t="s">
        <v>48</v>
      </c>
      <c r="P36" s="432"/>
      <c r="Q36" s="163"/>
      <c r="R36" s="432"/>
      <c r="S36" s="158" t="s">
        <v>48</v>
      </c>
      <c r="T36" s="432"/>
      <c r="U36" s="162" t="s">
        <v>49</v>
      </c>
      <c r="V36" s="166"/>
      <c r="W36" s="163" t="s">
        <v>4</v>
      </c>
      <c r="X36" s="159" t="s">
        <v>82</v>
      </c>
      <c r="Y36" s="163"/>
      <c r="Z36" s="159" t="n">
        <v>6</v>
      </c>
      <c r="AB36" s="165"/>
    </row>
    <row r="37" customFormat="false" ht="26.25" hidden="false" customHeight="false" outlineLevel="0" collapsed="false">
      <c r="B37" s="158" t="n">
        <v>32</v>
      </c>
      <c r="C37" s="159" t="s">
        <v>79</v>
      </c>
      <c r="D37" s="430" t="str">
        <f aca="false">C37</f>
        <v>ae</v>
      </c>
      <c r="E37" s="158" t="s">
        <v>47</v>
      </c>
      <c r="F37" s="166"/>
      <c r="G37" s="158" t="s">
        <v>48</v>
      </c>
      <c r="H37" s="166"/>
      <c r="I37" s="162" t="s">
        <v>49</v>
      </c>
      <c r="J37" s="166"/>
      <c r="K37" s="163" t="s">
        <v>4</v>
      </c>
      <c r="L37" s="159" t="n">
        <v>7</v>
      </c>
      <c r="N37" s="432"/>
      <c r="O37" s="158" t="s">
        <v>48</v>
      </c>
      <c r="P37" s="432"/>
      <c r="Q37" s="163"/>
      <c r="R37" s="432"/>
      <c r="S37" s="158" t="s">
        <v>48</v>
      </c>
      <c r="T37" s="432"/>
      <c r="U37" s="162" t="s">
        <v>49</v>
      </c>
      <c r="V37" s="166"/>
      <c r="W37" s="163" t="s">
        <v>4</v>
      </c>
      <c r="X37" s="159" t="s">
        <v>82</v>
      </c>
      <c r="Y37" s="163"/>
      <c r="Z37" s="159" t="n">
        <v>7</v>
      </c>
      <c r="AB37" s="165"/>
    </row>
    <row r="38" customFormat="false" ht="26.25" hidden="false" customHeight="false" outlineLevel="0" collapsed="false">
      <c r="B38" s="158" t="n">
        <v>33</v>
      </c>
      <c r="C38" s="159" t="s">
        <v>80</v>
      </c>
      <c r="D38" s="430" t="str">
        <f aca="false">C38</f>
        <v>af</v>
      </c>
      <c r="E38" s="158" t="s">
        <v>47</v>
      </c>
      <c r="F38" s="166"/>
      <c r="G38" s="158" t="s">
        <v>48</v>
      </c>
      <c r="H38" s="166"/>
      <c r="I38" s="162" t="s">
        <v>49</v>
      </c>
      <c r="J38" s="166"/>
      <c r="K38" s="163" t="s">
        <v>4</v>
      </c>
      <c r="L38" s="159" t="n">
        <v>8</v>
      </c>
      <c r="N38" s="432"/>
      <c r="O38" s="158" t="s">
        <v>48</v>
      </c>
      <c r="P38" s="432"/>
      <c r="Q38" s="163"/>
      <c r="R38" s="432"/>
      <c r="S38" s="158" t="s">
        <v>48</v>
      </c>
      <c r="T38" s="432"/>
      <c r="U38" s="162" t="s">
        <v>49</v>
      </c>
      <c r="V38" s="166"/>
      <c r="W38" s="163" t="s">
        <v>4</v>
      </c>
      <c r="X38" s="159" t="s">
        <v>82</v>
      </c>
      <c r="Y38" s="163"/>
      <c r="Z38" s="159" t="n">
        <v>8</v>
      </c>
      <c r="AB38" s="165"/>
    </row>
    <row r="39" customFormat="false" ht="26.25" hidden="false" customHeight="false" outlineLevel="0" collapsed="false">
      <c r="B39" s="158" t="n">
        <v>34</v>
      </c>
      <c r="C39" s="167" t="s">
        <v>81</v>
      </c>
      <c r="D39" s="430"/>
      <c r="E39" s="158" t="s">
        <v>47</v>
      </c>
      <c r="F39" s="161"/>
      <c r="G39" s="158" t="s">
        <v>48</v>
      </c>
      <c r="H39" s="161"/>
      <c r="I39" s="162" t="s">
        <v>49</v>
      </c>
      <c r="J39" s="161" t="n">
        <v>0</v>
      </c>
      <c r="K39" s="163" t="s">
        <v>4</v>
      </c>
      <c r="L39" s="318" t="str">
        <f aca="false">IF(OR(F39="",H39=""),"",(H39+IF(F39&gt;H39,1,0)-F39-J39)*24)</f>
        <v/>
      </c>
      <c r="N39" s="321" t="n">
        <f aca="false">$N$6</f>
        <v>0.291666666666667</v>
      </c>
      <c r="O39" s="314" t="s">
        <v>48</v>
      </c>
      <c r="P39" s="321" t="n">
        <f aca="false">$P$6</f>
        <v>0.833333333333333</v>
      </c>
      <c r="R39" s="319" t="str">
        <f aca="false">IF(F39="","",IF(F39&lt;N39,N39,IF(F39&gt;=P39,"",F39)))</f>
        <v/>
      </c>
      <c r="S39" s="314" t="s">
        <v>48</v>
      </c>
      <c r="T39" s="319" t="str">
        <f aca="false">IF(H39="","",IF(H39&gt;F39,IF(H39&lt;P39,H39,P39),P39))</f>
        <v/>
      </c>
      <c r="U39" s="431" t="s">
        <v>49</v>
      </c>
      <c r="V39" s="161" t="n">
        <v>0</v>
      </c>
      <c r="W39" s="155" t="s">
        <v>4</v>
      </c>
      <c r="X39" s="318" t="str">
        <f aca="false">IF(R39="","",IF((T39+IF(R39&gt;T39,1,0)-R39-V39)*24=0,"",(T39+IF(R39&gt;T39,1,0)-R39-V39)*24))</f>
        <v/>
      </c>
      <c r="Z39" s="318" t="str">
        <f aca="false">IF(X39="",L39,IF(OR(L39-X39=0,L39-X39&lt;0),"-",L39-X39))</f>
        <v/>
      </c>
      <c r="AB39" s="165"/>
    </row>
    <row r="40" customFormat="false" ht="26.25" hidden="false" customHeight="false" outlineLevel="0" collapsed="false">
      <c r="B40" s="158"/>
      <c r="C40" s="168" t="s">
        <v>82</v>
      </c>
      <c r="D40" s="430"/>
      <c r="E40" s="158" t="s">
        <v>47</v>
      </c>
      <c r="F40" s="161"/>
      <c r="G40" s="158" t="s">
        <v>48</v>
      </c>
      <c r="H40" s="161"/>
      <c r="I40" s="162" t="s">
        <v>49</v>
      </c>
      <c r="J40" s="161" t="n">
        <v>0</v>
      </c>
      <c r="K40" s="163" t="s">
        <v>4</v>
      </c>
      <c r="L40" s="318" t="str">
        <f aca="false">IF(OR(F40="",H40=""),"",(H40+IF(F40&gt;H40,1,0)-F40-J40)*24)</f>
        <v/>
      </c>
      <c r="N40" s="321" t="n">
        <f aca="false">$N$6</f>
        <v>0.291666666666667</v>
      </c>
      <c r="O40" s="314" t="s">
        <v>48</v>
      </c>
      <c r="P40" s="321" t="n">
        <f aca="false">$P$6</f>
        <v>0.833333333333333</v>
      </c>
      <c r="R40" s="319" t="str">
        <f aca="false">IF(F40="","",IF(F40&lt;N40,N40,IF(F40&gt;=P40,"",F40)))</f>
        <v/>
      </c>
      <c r="S40" s="314" t="s">
        <v>48</v>
      </c>
      <c r="T40" s="319" t="str">
        <f aca="false">IF(H40="","",IF(H40&gt;F40,IF(H40&lt;P40,H40,P40),P40))</f>
        <v/>
      </c>
      <c r="U40" s="431" t="s">
        <v>49</v>
      </c>
      <c r="V40" s="161" t="n">
        <v>0</v>
      </c>
      <c r="W40" s="155" t="s">
        <v>4</v>
      </c>
      <c r="X40" s="318" t="str">
        <f aca="false">IF(R40="","",IF((T40+IF(R40&gt;T40,1,0)-R40-V40)*24=0,"",(T40+IF(R40&gt;T40,1,0)-R40-V40)*24))</f>
        <v/>
      </c>
      <c r="Z40" s="318" t="str">
        <f aca="false">IF(X40="",L40,IF(OR(L40-X40=0,L40-X40&lt;0),"-",L40-X40))</f>
        <v/>
      </c>
      <c r="AB40" s="165"/>
    </row>
    <row r="41" customFormat="false" ht="26.25" hidden="false" customHeight="false" outlineLevel="0" collapsed="false">
      <c r="B41" s="158"/>
      <c r="C41" s="169" t="s">
        <v>82</v>
      </c>
      <c r="D41" s="430" t="str">
        <f aca="false">C39</f>
        <v>ag</v>
      </c>
      <c r="E41" s="158" t="s">
        <v>47</v>
      </c>
      <c r="F41" s="161" t="s">
        <v>82</v>
      </c>
      <c r="G41" s="158" t="s">
        <v>48</v>
      </c>
      <c r="H41" s="161" t="s">
        <v>82</v>
      </c>
      <c r="I41" s="162" t="s">
        <v>49</v>
      </c>
      <c r="J41" s="161" t="s">
        <v>82</v>
      </c>
      <c r="K41" s="163" t="s">
        <v>4</v>
      </c>
      <c r="L41" s="318" t="str">
        <f aca="false">IF(OR(L39="",L40=""),"",L39+L40)</f>
        <v/>
      </c>
      <c r="N41" s="321" t="s">
        <v>82</v>
      </c>
      <c r="O41" s="314" t="s">
        <v>48</v>
      </c>
      <c r="P41" s="321" t="s">
        <v>82</v>
      </c>
      <c r="R41" s="319" t="str">
        <f aca="false">IF(F41="","",IF(F41&lt;N41,N41,IF(F41&gt;=P41,"",F41)))</f>
        <v/>
      </c>
      <c r="S41" s="314" t="s">
        <v>48</v>
      </c>
      <c r="T41" s="319" t="str">
        <f aca="false">IF(H41="","",IF(H41&gt;F41,IF(H41&lt;P41,H41,P41),P41))</f>
        <v>-</v>
      </c>
      <c r="U41" s="431" t="s">
        <v>49</v>
      </c>
      <c r="V41" s="161" t="s">
        <v>82</v>
      </c>
      <c r="W41" s="155" t="s">
        <v>4</v>
      </c>
      <c r="X41" s="318" t="str">
        <f aca="false">IF(OR(X39="",X40=""),"",X39+X40)</f>
        <v/>
      </c>
      <c r="Z41" s="318" t="str">
        <f aca="false">IF(X41="",L41,IF(OR(L41-X41=0,L41-X41&lt;0),"-",L41-X41))</f>
        <v/>
      </c>
      <c r="AB41" s="165" t="s">
        <v>83</v>
      </c>
    </row>
    <row r="42" customFormat="false" ht="26.25" hidden="false" customHeight="false" outlineLevel="0" collapsed="false">
      <c r="B42" s="158"/>
      <c r="C42" s="167" t="s">
        <v>84</v>
      </c>
      <c r="D42" s="430"/>
      <c r="E42" s="158" t="s">
        <v>47</v>
      </c>
      <c r="F42" s="161"/>
      <c r="G42" s="158" t="s">
        <v>48</v>
      </c>
      <c r="H42" s="161"/>
      <c r="I42" s="162" t="s">
        <v>49</v>
      </c>
      <c r="J42" s="161" t="n">
        <v>0</v>
      </c>
      <c r="K42" s="163" t="s">
        <v>4</v>
      </c>
      <c r="L42" s="318" t="str">
        <f aca="false">IF(OR(F42="",H42=""),"",(H42+IF(F42&gt;H42,1,0)-F42-J42)*24)</f>
        <v/>
      </c>
      <c r="N42" s="321" t="n">
        <f aca="false">$N$6</f>
        <v>0.291666666666667</v>
      </c>
      <c r="O42" s="314" t="s">
        <v>48</v>
      </c>
      <c r="P42" s="321" t="n">
        <f aca="false">$P$6</f>
        <v>0.833333333333333</v>
      </c>
      <c r="R42" s="319" t="str">
        <f aca="false">IF(F42="","",IF(F42&lt;N42,N42,IF(F42&gt;=P42,"",F42)))</f>
        <v/>
      </c>
      <c r="S42" s="314" t="s">
        <v>48</v>
      </c>
      <c r="T42" s="319" t="str">
        <f aca="false">IF(H42="","",IF(H42&gt;F42,IF(H42&lt;P42,H42,P42),P42))</f>
        <v/>
      </c>
      <c r="U42" s="431" t="s">
        <v>49</v>
      </c>
      <c r="V42" s="161" t="n">
        <v>0</v>
      </c>
      <c r="W42" s="155" t="s">
        <v>4</v>
      </c>
      <c r="X42" s="318" t="str">
        <f aca="false">IF(R42="","",IF((T42+IF(R42&gt;T42,1,0)-R42-V42)*24=0,"",(T42+IF(R42&gt;T42,1,0)-R42-V42)*24))</f>
        <v/>
      </c>
      <c r="Z42" s="318" t="str">
        <f aca="false">IF(X42="",L42,IF(OR(L42-X42=0,L42-X42&lt;0),"-",L42-X42))</f>
        <v/>
      </c>
      <c r="AB42" s="165"/>
    </row>
    <row r="43" customFormat="false" ht="26.25" hidden="false" customHeight="false" outlineLevel="0" collapsed="false">
      <c r="B43" s="158" t="n">
        <v>35</v>
      </c>
      <c r="C43" s="168" t="s">
        <v>82</v>
      </c>
      <c r="D43" s="430"/>
      <c r="E43" s="158" t="s">
        <v>47</v>
      </c>
      <c r="F43" s="161"/>
      <c r="G43" s="158" t="s">
        <v>48</v>
      </c>
      <c r="H43" s="161"/>
      <c r="I43" s="162" t="s">
        <v>49</v>
      </c>
      <c r="J43" s="161" t="n">
        <v>0</v>
      </c>
      <c r="K43" s="163" t="s">
        <v>4</v>
      </c>
      <c r="L43" s="318" t="str">
        <f aca="false">IF(OR(F43="",H43=""),"",(H43+IF(F43&gt;H43,1,0)-F43-J43)*24)</f>
        <v/>
      </c>
      <c r="N43" s="321" t="n">
        <f aca="false">$N$6</f>
        <v>0.291666666666667</v>
      </c>
      <c r="O43" s="314" t="s">
        <v>48</v>
      </c>
      <c r="P43" s="321" t="n">
        <f aca="false">$P$6</f>
        <v>0.833333333333333</v>
      </c>
      <c r="R43" s="319" t="str">
        <f aca="false">IF(F43="","",IF(F43&lt;N43,N43,IF(F43&gt;=P43,"",F43)))</f>
        <v/>
      </c>
      <c r="S43" s="314" t="s">
        <v>48</v>
      </c>
      <c r="T43" s="319" t="str">
        <f aca="false">IF(H43="","",IF(H43&gt;F43,IF(H43&lt;P43,H43,P43),P43))</f>
        <v/>
      </c>
      <c r="U43" s="431" t="s">
        <v>49</v>
      </c>
      <c r="V43" s="161" t="n">
        <v>0</v>
      </c>
      <c r="W43" s="155" t="s">
        <v>4</v>
      </c>
      <c r="X43" s="318" t="str">
        <f aca="false">IF(R43="","",IF((T43+IF(R43&gt;T43,1,0)-R43-V43)*24=0,"",(T43+IF(R43&gt;T43,1,0)-R43-V43)*24))</f>
        <v/>
      </c>
      <c r="Z43" s="318" t="str">
        <f aca="false">IF(X43="",L43,IF(OR(L43-X43=0,L43-X43&lt;0),"-",L43-X43))</f>
        <v/>
      </c>
      <c r="AB43" s="165"/>
    </row>
    <row r="44" customFormat="false" ht="26.25" hidden="false" customHeight="false" outlineLevel="0" collapsed="false">
      <c r="B44" s="158"/>
      <c r="C44" s="169" t="s">
        <v>82</v>
      </c>
      <c r="D44" s="430" t="str">
        <f aca="false">C42</f>
        <v>ah</v>
      </c>
      <c r="E44" s="158" t="s">
        <v>47</v>
      </c>
      <c r="F44" s="161" t="s">
        <v>82</v>
      </c>
      <c r="G44" s="158" t="s">
        <v>48</v>
      </c>
      <c r="H44" s="161" t="s">
        <v>82</v>
      </c>
      <c r="I44" s="162" t="s">
        <v>49</v>
      </c>
      <c r="J44" s="161" t="s">
        <v>82</v>
      </c>
      <c r="K44" s="163" t="s">
        <v>4</v>
      </c>
      <c r="L44" s="318" t="str">
        <f aca="false">IF(OR(L42="",L43=""),"",L42+L43)</f>
        <v/>
      </c>
      <c r="N44" s="321" t="s">
        <v>82</v>
      </c>
      <c r="O44" s="314" t="s">
        <v>48</v>
      </c>
      <c r="P44" s="321" t="s">
        <v>82</v>
      </c>
      <c r="R44" s="319" t="str">
        <f aca="false">IF(F44="","",IF(F44&lt;N44,N44,IF(F44&gt;=P44,"",F44)))</f>
        <v/>
      </c>
      <c r="S44" s="314" t="s">
        <v>48</v>
      </c>
      <c r="T44" s="319" t="str">
        <f aca="false">IF(H44="","",IF(H44&gt;F44,IF(H44&lt;P44,H44,P44),P44))</f>
        <v>-</v>
      </c>
      <c r="U44" s="431" t="s">
        <v>49</v>
      </c>
      <c r="V44" s="161" t="s">
        <v>82</v>
      </c>
      <c r="W44" s="155" t="s">
        <v>4</v>
      </c>
      <c r="X44" s="318" t="str">
        <f aca="false">IF(OR(X42="",X43=""),"",X42+X43)</f>
        <v/>
      </c>
      <c r="Z44" s="318" t="str">
        <f aca="false">IF(X44="",L44,IF(OR(L44-X44=0,L44-X44&lt;0),"-",L44-X44))</f>
        <v/>
      </c>
      <c r="AB44" s="165" t="s">
        <v>83</v>
      </c>
    </row>
    <row r="45" customFormat="false" ht="26.25" hidden="false" customHeight="false" outlineLevel="0" collapsed="false">
      <c r="B45" s="158"/>
      <c r="C45" s="167" t="s">
        <v>85</v>
      </c>
      <c r="D45" s="430"/>
      <c r="E45" s="158" t="s">
        <v>47</v>
      </c>
      <c r="F45" s="161"/>
      <c r="G45" s="158" t="s">
        <v>48</v>
      </c>
      <c r="H45" s="161"/>
      <c r="I45" s="162" t="s">
        <v>49</v>
      </c>
      <c r="J45" s="161" t="n">
        <v>0</v>
      </c>
      <c r="K45" s="163" t="s">
        <v>4</v>
      </c>
      <c r="L45" s="318" t="str">
        <f aca="false">IF(OR(F45="",H45=""),"",(H45+IF(F45&gt;H45,1,0)-F45-J45)*24)</f>
        <v/>
      </c>
      <c r="N45" s="321" t="n">
        <f aca="false">$N$6</f>
        <v>0.291666666666667</v>
      </c>
      <c r="O45" s="314" t="s">
        <v>48</v>
      </c>
      <c r="P45" s="321" t="n">
        <f aca="false">$P$6</f>
        <v>0.833333333333333</v>
      </c>
      <c r="R45" s="319" t="str">
        <f aca="false">IF(F45="","",IF(F45&lt;N45,N45,IF(F45&gt;=P45,"",F45)))</f>
        <v/>
      </c>
      <c r="S45" s="314" t="s">
        <v>48</v>
      </c>
      <c r="T45" s="319" t="str">
        <f aca="false">IF(H45="","",IF(H45&gt;F45,IF(H45&lt;P45,H45,P45),P45))</f>
        <v/>
      </c>
      <c r="U45" s="431" t="s">
        <v>49</v>
      </c>
      <c r="V45" s="161" t="n">
        <v>0</v>
      </c>
      <c r="W45" s="155" t="s">
        <v>4</v>
      </c>
      <c r="X45" s="318" t="str">
        <f aca="false">IF(R45="","",IF((T45+IF(R45&gt;T45,1,0)-R45-V45)*24=0,"",(T45+IF(R45&gt;T45,1,0)-R45-V45)*24))</f>
        <v/>
      </c>
      <c r="Z45" s="318" t="str">
        <f aca="false">IF(X45="",L45,IF(OR(L45-X45=0,L45-X45&lt;0),"-",L45-X45))</f>
        <v/>
      </c>
      <c r="AB45" s="165"/>
    </row>
    <row r="46" customFormat="false" ht="26.25" hidden="false" customHeight="false" outlineLevel="0" collapsed="false">
      <c r="B46" s="158" t="n">
        <v>36</v>
      </c>
      <c r="C46" s="168" t="s">
        <v>82</v>
      </c>
      <c r="D46" s="430"/>
      <c r="E46" s="158" t="s">
        <v>47</v>
      </c>
      <c r="F46" s="161"/>
      <c r="G46" s="158" t="s">
        <v>48</v>
      </c>
      <c r="H46" s="161"/>
      <c r="I46" s="162" t="s">
        <v>49</v>
      </c>
      <c r="J46" s="161" t="n">
        <v>0</v>
      </c>
      <c r="K46" s="163" t="s">
        <v>4</v>
      </c>
      <c r="L46" s="318" t="str">
        <f aca="false">IF(OR(F46="",H46=""),"",(H46+IF(F46&gt;H46,1,0)-F46-J46)*24)</f>
        <v/>
      </c>
      <c r="N46" s="321" t="n">
        <f aca="false">$N$6</f>
        <v>0.291666666666667</v>
      </c>
      <c r="O46" s="314" t="s">
        <v>48</v>
      </c>
      <c r="P46" s="321" t="n">
        <f aca="false">$P$6</f>
        <v>0.833333333333333</v>
      </c>
      <c r="R46" s="319" t="str">
        <f aca="false">IF(F46="","",IF(F46&lt;N46,N46,IF(F46&gt;=P46,"",F46)))</f>
        <v/>
      </c>
      <c r="S46" s="314" t="s">
        <v>48</v>
      </c>
      <c r="T46" s="319" t="str">
        <f aca="false">IF(H46="","",IF(H46&gt;F46,IF(H46&lt;P46,H46,P46),P46))</f>
        <v/>
      </c>
      <c r="U46" s="431" t="s">
        <v>49</v>
      </c>
      <c r="V46" s="161" t="n">
        <v>0</v>
      </c>
      <c r="W46" s="155" t="s">
        <v>4</v>
      </c>
      <c r="X46" s="318" t="str">
        <f aca="false">IF(R46="","",IF((T46+IF(R46&gt;T46,1,0)-R46-V46)*24=0,"",(T46+IF(R46&gt;T46,1,0)-R46-V46)*24))</f>
        <v/>
      </c>
      <c r="Z46" s="318" t="str">
        <f aca="false">IF(X46="",L46,IF(OR(L46-X46=0,L46-X46&lt;0),"-",L46-X46))</f>
        <v/>
      </c>
      <c r="AB46" s="165"/>
    </row>
    <row r="47" customFormat="false" ht="26.25" hidden="false" customHeight="false" outlineLevel="0" collapsed="false">
      <c r="B47" s="158"/>
      <c r="C47" s="169" t="s">
        <v>82</v>
      </c>
      <c r="D47" s="430" t="str">
        <f aca="false">C45</f>
        <v>ai</v>
      </c>
      <c r="E47" s="158" t="s">
        <v>47</v>
      </c>
      <c r="F47" s="161" t="s">
        <v>82</v>
      </c>
      <c r="G47" s="158" t="s">
        <v>48</v>
      </c>
      <c r="H47" s="161" t="s">
        <v>82</v>
      </c>
      <c r="I47" s="162" t="s">
        <v>49</v>
      </c>
      <c r="J47" s="161" t="s">
        <v>82</v>
      </c>
      <c r="K47" s="163" t="s">
        <v>4</v>
      </c>
      <c r="L47" s="318" t="str">
        <f aca="false">IF(OR(L45="",L46=""),"",L45+L46)</f>
        <v/>
      </c>
      <c r="N47" s="321" t="s">
        <v>82</v>
      </c>
      <c r="O47" s="314" t="s">
        <v>48</v>
      </c>
      <c r="P47" s="321" t="s">
        <v>82</v>
      </c>
      <c r="R47" s="319" t="str">
        <f aca="false">IF(F47="","",IF(F47&lt;N47,N47,IF(F47&gt;=P47,"",F47)))</f>
        <v/>
      </c>
      <c r="S47" s="314" t="s">
        <v>48</v>
      </c>
      <c r="T47" s="319" t="str">
        <f aca="false">IF(H47="","",IF(H47&gt;F47,IF(H47&lt;P47,H47,P47),P47))</f>
        <v>-</v>
      </c>
      <c r="U47" s="431" t="s">
        <v>49</v>
      </c>
      <c r="V47" s="161" t="s">
        <v>82</v>
      </c>
      <c r="W47" s="155" t="s">
        <v>4</v>
      </c>
      <c r="X47" s="318" t="str">
        <f aca="false">IF(OR(X45="",X46=""),"",X45+X46)</f>
        <v/>
      </c>
      <c r="Z47" s="318" t="str">
        <f aca="false">IF(X47="",L47,IF(OR(L47-X47=0,L47-X47&lt;0),"-",L47-X47))</f>
        <v/>
      </c>
      <c r="AB47" s="165" t="s">
        <v>83</v>
      </c>
    </row>
    <row r="49" customFormat="false" ht="26.25" hidden="false" customHeight="false" outlineLevel="0" collapsed="false">
      <c r="C49" s="316" t="s">
        <v>214</v>
      </c>
      <c r="D49" s="316"/>
    </row>
    <row r="50" customFormat="false" ht="26.25" hidden="false" customHeight="false" outlineLevel="0" collapsed="false">
      <c r="C50" s="316" t="s">
        <v>215</v>
      </c>
      <c r="D50" s="316"/>
    </row>
    <row r="51" customFormat="false" ht="26.25" hidden="false" customHeight="false" outlineLevel="0" collapsed="false">
      <c r="C51" s="316" t="s">
        <v>90</v>
      </c>
      <c r="D51" s="316"/>
    </row>
    <row r="52" customFormat="false" ht="26.25" hidden="false" customHeight="false" outlineLevel="0" collapsed="false">
      <c r="C52" s="316" t="s">
        <v>91</v>
      </c>
      <c r="D52" s="316"/>
    </row>
  </sheetData>
  <sheetProtection sheet="true" insertRows="false" deleteRows="false"/>
  <mergeCells count="4">
    <mergeCell ref="F4:L4"/>
    <mergeCell ref="N4:P4"/>
    <mergeCell ref="R4:X4"/>
    <mergeCell ref="AB4:AB5"/>
  </mergeCells>
  <printOptions headings="false" gridLines="false" gridLinesSet="true" horizontalCentered="true" verticalCentered="false"/>
  <pageMargins left="0.708333333333333" right="0.708333333333333" top="0.551388888888889" bottom="0.354166666666667" header="0.511811023622047" footer="0.511811023622047"/>
  <pageSetup paperSize="9" scale="39"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S11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18" zeroHeight="false" outlineLevelRow="0" outlineLevelCol="0"/>
  <cols>
    <col collapsed="false" customWidth="true" hidden="false" outlineLevel="0" max="1" min="1" style="170" width="1.4"/>
    <col collapsed="false" customWidth="false" hidden="false" outlineLevel="0" max="3" min="2" style="170" width="9"/>
    <col collapsed="false" customWidth="true" hidden="false" outlineLevel="0" max="4" min="4" style="170" width="40.6"/>
    <col collapsed="false" customWidth="false" hidden="false" outlineLevel="0" max="1024" min="5" style="170" width="9"/>
  </cols>
  <sheetData>
    <row r="1" customFormat="false" ht="18" hidden="false" customHeight="false" outlineLevel="0" collapsed="false">
      <c r="B1" s="170" t="s">
        <v>92</v>
      </c>
      <c r="D1" s="171"/>
      <c r="E1" s="171"/>
      <c r="F1" s="171"/>
    </row>
    <row r="2" s="172" customFormat="true" ht="20.25" hidden="false" customHeight="true" outlineLevel="0" collapsed="false">
      <c r="B2" s="173" t="s">
        <v>216</v>
      </c>
      <c r="C2" s="173"/>
      <c r="D2" s="171"/>
      <c r="E2" s="171"/>
      <c r="F2" s="171"/>
    </row>
    <row r="3" s="172" customFormat="true" ht="20.25" hidden="false" customHeight="true" outlineLevel="0" collapsed="false">
      <c r="B3" s="173"/>
      <c r="C3" s="173"/>
      <c r="D3" s="171"/>
      <c r="E3" s="171"/>
      <c r="F3" s="171"/>
    </row>
    <row r="4" s="172" customFormat="true" ht="20.25" hidden="false" customHeight="true" outlineLevel="0" collapsed="false">
      <c r="B4" s="175"/>
      <c r="C4" s="171" t="s">
        <v>94</v>
      </c>
      <c r="D4" s="171"/>
      <c r="F4" s="176" t="s">
        <v>95</v>
      </c>
      <c r="G4" s="176"/>
      <c r="H4" s="176"/>
      <c r="I4" s="176"/>
      <c r="J4" s="176"/>
      <c r="K4" s="176"/>
    </row>
    <row r="5" s="172" customFormat="true" ht="20.25" hidden="false" customHeight="true" outlineLevel="0" collapsed="false">
      <c r="B5" s="177"/>
      <c r="C5" s="171" t="s">
        <v>96</v>
      </c>
      <c r="D5" s="171"/>
      <c r="F5" s="176"/>
      <c r="G5" s="176"/>
      <c r="H5" s="176"/>
      <c r="I5" s="176"/>
      <c r="J5" s="176"/>
      <c r="K5" s="176"/>
    </row>
    <row r="6" s="172" customFormat="true" ht="20.25" hidden="false" customHeight="true" outlineLevel="0" collapsed="false">
      <c r="B6" s="178" t="s">
        <v>97</v>
      </c>
      <c r="C6" s="171"/>
      <c r="D6" s="171"/>
      <c r="E6" s="322"/>
      <c r="F6" s="171"/>
    </row>
    <row r="7" s="172" customFormat="true" ht="20.25" hidden="false" customHeight="true" outlineLevel="0" collapsed="false">
      <c r="B7" s="173"/>
      <c r="C7" s="173"/>
      <c r="D7" s="171"/>
      <c r="E7" s="322"/>
      <c r="F7" s="171"/>
    </row>
    <row r="8" s="172" customFormat="true" ht="20.25" hidden="false" customHeight="true" outlineLevel="0" collapsed="false">
      <c r="B8" s="171" t="s">
        <v>98</v>
      </c>
      <c r="C8" s="173"/>
      <c r="D8" s="171"/>
      <c r="E8" s="322"/>
      <c r="F8" s="171"/>
    </row>
    <row r="9" s="172" customFormat="true" ht="20.25" hidden="false" customHeight="true" outlineLevel="0" collapsed="false">
      <c r="B9" s="173"/>
      <c r="C9" s="173"/>
      <c r="D9" s="171"/>
      <c r="E9" s="171"/>
      <c r="F9" s="171"/>
    </row>
    <row r="10" s="172" customFormat="true" ht="20.25" hidden="false" customHeight="true" outlineLevel="0" collapsed="false">
      <c r="B10" s="171" t="s">
        <v>99</v>
      </c>
      <c r="C10" s="173"/>
      <c r="D10" s="171"/>
      <c r="E10" s="171"/>
      <c r="F10" s="171"/>
    </row>
    <row r="11" s="172" customFormat="true" ht="20.25" hidden="false" customHeight="true" outlineLevel="0" collapsed="false">
      <c r="B11" s="171"/>
      <c r="C11" s="173"/>
      <c r="D11" s="171"/>
      <c r="E11" s="171"/>
      <c r="F11" s="171"/>
    </row>
    <row r="12" s="172" customFormat="true" ht="20.25" hidden="false" customHeight="true" outlineLevel="0" collapsed="false">
      <c r="B12" s="171" t="s">
        <v>100</v>
      </c>
      <c r="C12" s="173"/>
      <c r="D12" s="171"/>
    </row>
    <row r="13" s="172" customFormat="true" ht="20.25" hidden="false" customHeight="true" outlineLevel="0" collapsed="false">
      <c r="B13" s="171"/>
      <c r="C13" s="173"/>
      <c r="D13" s="171"/>
    </row>
    <row r="14" s="172" customFormat="true" ht="20.25" hidden="false" customHeight="true" outlineLevel="0" collapsed="false">
      <c r="B14" s="171" t="s">
        <v>101</v>
      </c>
      <c r="C14" s="173"/>
      <c r="D14" s="171"/>
    </row>
    <row r="15" s="172" customFormat="true" ht="20.25" hidden="false" customHeight="true" outlineLevel="0" collapsed="false">
      <c r="B15" s="171"/>
      <c r="C15" s="173"/>
      <c r="D15" s="171"/>
    </row>
    <row r="16" s="172" customFormat="true" ht="20.25" hidden="false" customHeight="true" outlineLevel="0" collapsed="false">
      <c r="B16" s="171" t="s">
        <v>217</v>
      </c>
      <c r="C16" s="173"/>
      <c r="D16" s="171"/>
    </row>
    <row r="17" s="172" customFormat="true" ht="20.25" hidden="false" customHeight="true" outlineLevel="0" collapsed="false">
      <c r="B17" s="171" t="s">
        <v>218</v>
      </c>
      <c r="C17" s="173"/>
      <c r="D17" s="171"/>
    </row>
    <row r="18" s="172" customFormat="true" ht="20.25" hidden="false" customHeight="true" outlineLevel="0" collapsed="false">
      <c r="B18" s="171"/>
      <c r="C18" s="173"/>
      <c r="D18" s="171"/>
    </row>
    <row r="19" s="172" customFormat="true" ht="20.25" hidden="false" customHeight="true" outlineLevel="0" collapsed="false">
      <c r="B19" s="171" t="s">
        <v>219</v>
      </c>
      <c r="C19" s="173"/>
      <c r="D19" s="171"/>
    </row>
    <row r="20" s="172" customFormat="true" ht="20.25" hidden="false" customHeight="true" outlineLevel="0" collapsed="false">
      <c r="B20" s="171"/>
      <c r="C20" s="173"/>
      <c r="D20" s="171"/>
    </row>
    <row r="21" s="172" customFormat="true" ht="17.25" hidden="false" customHeight="true" outlineLevel="0" collapsed="false">
      <c r="B21" s="171" t="s">
        <v>220</v>
      </c>
      <c r="C21" s="171"/>
      <c r="D21" s="171"/>
    </row>
    <row r="22" s="172" customFormat="true" ht="17.25" hidden="false" customHeight="true" outlineLevel="0" collapsed="false">
      <c r="B22" s="171" t="s">
        <v>174</v>
      </c>
      <c r="C22" s="171"/>
      <c r="D22" s="171"/>
    </row>
    <row r="23" s="172" customFormat="true" ht="17.25" hidden="false" customHeight="true" outlineLevel="0" collapsed="false">
      <c r="B23" s="171"/>
      <c r="C23" s="171"/>
      <c r="D23" s="171"/>
    </row>
    <row r="24" s="172" customFormat="true" ht="17.25" hidden="false" customHeight="true" outlineLevel="0" collapsed="false">
      <c r="B24" s="171"/>
      <c r="C24" s="180" t="s">
        <v>21</v>
      </c>
      <c r="D24" s="180" t="s">
        <v>104</v>
      </c>
    </row>
    <row r="25" s="172" customFormat="true" ht="17.25" hidden="false" customHeight="true" outlineLevel="0" collapsed="false">
      <c r="B25" s="171"/>
      <c r="C25" s="180" t="n">
        <v>1</v>
      </c>
      <c r="D25" s="181" t="s">
        <v>105</v>
      </c>
    </row>
    <row r="26" s="172" customFormat="true" ht="17.25" hidden="false" customHeight="true" outlineLevel="0" collapsed="false">
      <c r="B26" s="171"/>
      <c r="C26" s="180" t="n">
        <v>2</v>
      </c>
      <c r="D26" s="181" t="s">
        <v>221</v>
      </c>
      <c r="E26" s="172" t="s">
        <v>222</v>
      </c>
    </row>
    <row r="27" s="172" customFormat="true" ht="17.25" hidden="false" customHeight="true" outlineLevel="0" collapsed="false">
      <c r="B27" s="171"/>
      <c r="C27" s="180" t="n">
        <v>3</v>
      </c>
      <c r="D27" s="181" t="s">
        <v>223</v>
      </c>
    </row>
    <row r="28" s="172" customFormat="true" ht="17.25" hidden="false" customHeight="true" outlineLevel="0" collapsed="false">
      <c r="B28" s="171"/>
      <c r="C28" s="180" t="n">
        <v>4</v>
      </c>
      <c r="D28" s="181" t="s">
        <v>224</v>
      </c>
      <c r="E28" s="172" t="s">
        <v>225</v>
      </c>
    </row>
    <row r="29" s="172" customFormat="true" ht="17.25" hidden="false" customHeight="true" outlineLevel="0" collapsed="false">
      <c r="B29" s="171"/>
      <c r="C29" s="322"/>
      <c r="D29" s="171"/>
    </row>
    <row r="30" s="172" customFormat="true" ht="17.25" hidden="false" customHeight="true" outlineLevel="0" collapsed="false">
      <c r="B30" s="171" t="s">
        <v>175</v>
      </c>
      <c r="C30" s="171"/>
      <c r="D30" s="171"/>
    </row>
    <row r="31" s="172" customFormat="true" ht="17.25" hidden="false" customHeight="true" outlineLevel="0" collapsed="false">
      <c r="B31" s="171" t="s">
        <v>110</v>
      </c>
      <c r="C31" s="171"/>
      <c r="D31" s="171"/>
    </row>
    <row r="32" s="172" customFormat="true" ht="17.25" hidden="false" customHeight="true" outlineLevel="0" collapsed="false">
      <c r="B32" s="171"/>
      <c r="C32" s="171"/>
      <c r="D32" s="171"/>
      <c r="G32" s="182"/>
      <c r="H32" s="182"/>
      <c r="J32" s="182"/>
      <c r="K32" s="182"/>
      <c r="L32" s="182"/>
      <c r="M32" s="182"/>
      <c r="N32" s="182"/>
      <c r="O32" s="182"/>
      <c r="R32" s="182"/>
      <c r="S32" s="182"/>
      <c r="T32" s="182"/>
      <c r="W32" s="182"/>
      <c r="X32" s="182"/>
      <c r="Y32" s="182"/>
    </row>
    <row r="33" s="172" customFormat="true" ht="17.25" hidden="false" customHeight="true" outlineLevel="0" collapsed="false">
      <c r="B33" s="171"/>
      <c r="C33" s="180" t="s">
        <v>42</v>
      </c>
      <c r="D33" s="180" t="s">
        <v>111</v>
      </c>
      <c r="G33" s="182"/>
      <c r="H33" s="182"/>
      <c r="J33" s="182"/>
      <c r="K33" s="182"/>
      <c r="L33" s="182"/>
      <c r="M33" s="182"/>
      <c r="N33" s="182"/>
      <c r="O33" s="182"/>
      <c r="R33" s="182"/>
      <c r="S33" s="182"/>
      <c r="T33" s="182"/>
      <c r="W33" s="182"/>
      <c r="X33" s="182"/>
      <c r="Y33" s="182"/>
    </row>
    <row r="34" s="172" customFormat="true" ht="17.25" hidden="false" customHeight="true" outlineLevel="0" collapsed="false">
      <c r="B34" s="171"/>
      <c r="C34" s="180" t="s">
        <v>112</v>
      </c>
      <c r="D34" s="181" t="s">
        <v>113</v>
      </c>
      <c r="G34" s="182"/>
      <c r="H34" s="182"/>
      <c r="J34" s="182"/>
      <c r="K34" s="182"/>
      <c r="L34" s="182"/>
      <c r="M34" s="182"/>
      <c r="N34" s="182"/>
      <c r="O34" s="182"/>
      <c r="R34" s="182"/>
      <c r="S34" s="182"/>
      <c r="T34" s="182"/>
      <c r="W34" s="182"/>
      <c r="X34" s="182"/>
      <c r="Y34" s="182"/>
    </row>
    <row r="35" s="172" customFormat="true" ht="17.25" hidden="false" customHeight="true" outlineLevel="0" collapsed="false">
      <c r="B35" s="171"/>
      <c r="C35" s="180" t="s">
        <v>114</v>
      </c>
      <c r="D35" s="181" t="s">
        <v>115</v>
      </c>
      <c r="G35" s="182"/>
      <c r="H35" s="182"/>
      <c r="J35" s="182"/>
      <c r="K35" s="182"/>
      <c r="L35" s="182"/>
      <c r="M35" s="182"/>
      <c r="N35" s="182"/>
      <c r="O35" s="182"/>
      <c r="R35" s="182"/>
      <c r="S35" s="182"/>
      <c r="T35" s="182"/>
      <c r="W35" s="182"/>
      <c r="X35" s="182"/>
      <c r="Y35" s="182"/>
    </row>
    <row r="36" s="172" customFormat="true" ht="17.25" hidden="false" customHeight="true" outlineLevel="0" collapsed="false">
      <c r="B36" s="171"/>
      <c r="C36" s="180" t="s">
        <v>116</v>
      </c>
      <c r="D36" s="181" t="s">
        <v>117</v>
      </c>
      <c r="G36" s="182"/>
      <c r="H36" s="182"/>
      <c r="J36" s="182"/>
      <c r="K36" s="182"/>
      <c r="L36" s="182"/>
      <c r="M36" s="182"/>
      <c r="N36" s="182"/>
      <c r="O36" s="182"/>
      <c r="R36" s="182"/>
      <c r="S36" s="182"/>
      <c r="T36" s="182"/>
      <c r="W36" s="182"/>
      <c r="X36" s="182"/>
      <c r="Y36" s="182"/>
    </row>
    <row r="37" s="172" customFormat="true" ht="17.25" hidden="false" customHeight="true" outlineLevel="0" collapsed="false">
      <c r="B37" s="171"/>
      <c r="C37" s="180" t="s">
        <v>118</v>
      </c>
      <c r="D37" s="181" t="s">
        <v>119</v>
      </c>
      <c r="G37" s="182"/>
      <c r="H37" s="182"/>
      <c r="J37" s="182"/>
      <c r="K37" s="182"/>
      <c r="L37" s="182"/>
      <c r="M37" s="182"/>
      <c r="N37" s="182"/>
      <c r="O37" s="182"/>
      <c r="R37" s="182"/>
      <c r="S37" s="182"/>
      <c r="T37" s="182"/>
      <c r="W37" s="182"/>
      <c r="X37" s="182"/>
      <c r="Y37" s="182"/>
    </row>
    <row r="38" s="172" customFormat="true" ht="17.25" hidden="false" customHeight="true" outlineLevel="0" collapsed="false">
      <c r="B38" s="171"/>
      <c r="C38" s="171"/>
      <c r="D38" s="171"/>
      <c r="G38" s="182"/>
      <c r="H38" s="182"/>
      <c r="J38" s="182"/>
      <c r="K38" s="182"/>
      <c r="L38" s="182"/>
      <c r="M38" s="182"/>
      <c r="N38" s="182"/>
      <c r="O38" s="182"/>
      <c r="R38" s="182"/>
      <c r="S38" s="182"/>
      <c r="T38" s="182"/>
      <c r="W38" s="182"/>
      <c r="X38" s="182"/>
      <c r="Y38" s="182"/>
    </row>
    <row r="39" s="172" customFormat="true" ht="17.25" hidden="false" customHeight="true" outlineLevel="0" collapsed="false">
      <c r="B39" s="171"/>
      <c r="C39" s="183" t="s">
        <v>120</v>
      </c>
      <c r="D39" s="171"/>
      <c r="G39" s="182"/>
      <c r="H39" s="182"/>
      <c r="J39" s="182"/>
      <c r="K39" s="182"/>
      <c r="L39" s="182"/>
      <c r="M39" s="182"/>
      <c r="N39" s="182"/>
      <c r="O39" s="182"/>
      <c r="R39" s="182"/>
      <c r="S39" s="182"/>
      <c r="T39" s="182"/>
      <c r="W39" s="182"/>
      <c r="X39" s="182"/>
      <c r="Y39" s="182"/>
    </row>
    <row r="40" s="172" customFormat="true" ht="17.25" hidden="false" customHeight="true" outlineLevel="0" collapsed="false">
      <c r="C40" s="171" t="s">
        <v>121</v>
      </c>
      <c r="F40" s="183"/>
      <c r="G40" s="182"/>
      <c r="H40" s="182"/>
      <c r="J40" s="182"/>
      <c r="K40" s="182"/>
      <c r="L40" s="182"/>
      <c r="M40" s="182"/>
      <c r="N40" s="182"/>
      <c r="O40" s="182"/>
      <c r="R40" s="182"/>
      <c r="S40" s="182"/>
      <c r="T40" s="182"/>
      <c r="W40" s="182"/>
      <c r="X40" s="182"/>
      <c r="Y40" s="182"/>
    </row>
    <row r="41" s="172" customFormat="true" ht="17.25" hidden="false" customHeight="true" outlineLevel="0" collapsed="false">
      <c r="C41" s="171" t="s">
        <v>122</v>
      </c>
      <c r="F41" s="171"/>
      <c r="G41" s="182"/>
      <c r="H41" s="182"/>
      <c r="J41" s="182"/>
      <c r="K41" s="182"/>
      <c r="L41" s="182"/>
      <c r="M41" s="182"/>
      <c r="N41" s="182"/>
      <c r="O41" s="182"/>
      <c r="R41" s="182"/>
      <c r="S41" s="182"/>
      <c r="T41" s="182"/>
      <c r="W41" s="182"/>
      <c r="X41" s="182"/>
      <c r="Y41" s="182"/>
    </row>
    <row r="42" s="172" customFormat="true" ht="17.25" hidden="false" customHeight="true" outlineLevel="0" collapsed="false">
      <c r="B42" s="171"/>
      <c r="C42" s="171"/>
      <c r="D42" s="171"/>
      <c r="E42" s="183"/>
      <c r="F42" s="182"/>
      <c r="G42" s="182"/>
      <c r="H42" s="182"/>
      <c r="J42" s="182"/>
      <c r="K42" s="182"/>
      <c r="L42" s="182"/>
      <c r="M42" s="182"/>
      <c r="N42" s="182"/>
      <c r="O42" s="182"/>
      <c r="R42" s="182"/>
      <c r="S42" s="182"/>
      <c r="T42" s="182"/>
      <c r="W42" s="182"/>
      <c r="X42" s="182"/>
      <c r="Y42" s="182"/>
    </row>
    <row r="43" s="172" customFormat="true" ht="17.25" hidden="false" customHeight="true" outlineLevel="0" collapsed="false">
      <c r="B43" s="171" t="s">
        <v>226</v>
      </c>
      <c r="C43" s="171"/>
      <c r="D43" s="171"/>
    </row>
    <row r="44" s="172" customFormat="true" ht="17.25" hidden="false" customHeight="true" outlineLevel="0" collapsed="false">
      <c r="B44" s="171" t="s">
        <v>177</v>
      </c>
      <c r="C44" s="171"/>
      <c r="D44" s="171"/>
    </row>
    <row r="45" s="172" customFormat="true" ht="17.25" hidden="false" customHeight="true" outlineLevel="0" collapsed="false">
      <c r="B45" s="323" t="s">
        <v>227</v>
      </c>
      <c r="E45" s="182"/>
      <c r="F45" s="182"/>
      <c r="G45" s="182"/>
      <c r="H45" s="182"/>
      <c r="I45" s="182"/>
      <c r="J45" s="182"/>
      <c r="K45" s="182"/>
      <c r="L45" s="182"/>
      <c r="M45" s="182"/>
      <c r="N45" s="182"/>
      <c r="O45" s="182"/>
      <c r="P45" s="182"/>
      <c r="Q45" s="182"/>
      <c r="R45" s="182"/>
      <c r="S45" s="182"/>
      <c r="T45" s="182"/>
      <c r="U45" s="182"/>
      <c r="Y45" s="182"/>
      <c r="Z45" s="182"/>
      <c r="AA45" s="182"/>
      <c r="AB45" s="182"/>
      <c r="AD45" s="182"/>
      <c r="AE45" s="182"/>
      <c r="AF45" s="182"/>
      <c r="AG45" s="182"/>
      <c r="AH45" s="182"/>
      <c r="AI45" s="324"/>
      <c r="AJ45" s="182"/>
      <c r="AK45" s="182"/>
      <c r="AL45" s="182"/>
      <c r="AM45" s="182"/>
      <c r="AN45" s="182"/>
      <c r="AO45" s="182"/>
      <c r="AP45" s="182"/>
      <c r="AQ45" s="182"/>
      <c r="AR45" s="182"/>
      <c r="AS45" s="182"/>
      <c r="AT45" s="182"/>
      <c r="AU45" s="182"/>
      <c r="AV45" s="182"/>
      <c r="AW45" s="182"/>
      <c r="AX45" s="182"/>
      <c r="AY45" s="324"/>
    </row>
    <row r="46" s="172" customFormat="true" ht="17.25" hidden="false" customHeight="true" outlineLevel="0" collapsed="false"/>
    <row r="47" s="172" customFormat="true" ht="17.25" hidden="false" customHeight="true" outlineLevel="0" collapsed="false">
      <c r="B47" s="171" t="s">
        <v>179</v>
      </c>
      <c r="C47" s="171"/>
    </row>
    <row r="48" s="172" customFormat="true" ht="17.25" hidden="false" customHeight="true" outlineLevel="0" collapsed="false">
      <c r="B48" s="171"/>
      <c r="C48" s="171"/>
    </row>
    <row r="49" s="172" customFormat="true" ht="17.25" hidden="false" customHeight="true" outlineLevel="0" collapsed="false">
      <c r="B49" s="171" t="s">
        <v>228</v>
      </c>
      <c r="C49" s="171"/>
    </row>
    <row r="50" s="172" customFormat="true" ht="17.25" hidden="false" customHeight="true" outlineLevel="0" collapsed="false">
      <c r="B50" s="171" t="s">
        <v>128</v>
      </c>
      <c r="C50" s="171"/>
    </row>
    <row r="51" s="172" customFormat="true" ht="17.25" hidden="false" customHeight="true" outlineLevel="0" collapsed="false">
      <c r="B51" s="171"/>
      <c r="C51" s="171"/>
    </row>
    <row r="52" s="172" customFormat="true" ht="17.25" hidden="false" customHeight="true" outlineLevel="0" collapsed="false">
      <c r="B52" s="171" t="s">
        <v>181</v>
      </c>
      <c r="C52" s="171"/>
    </row>
    <row r="53" s="172" customFormat="true" ht="17.25" hidden="false" customHeight="true" outlineLevel="0" collapsed="false">
      <c r="B53" s="171" t="s">
        <v>130</v>
      </c>
      <c r="C53" s="171"/>
    </row>
    <row r="54" s="172" customFormat="true" ht="17.25" hidden="false" customHeight="true" outlineLevel="0" collapsed="false">
      <c r="B54" s="171"/>
      <c r="C54" s="171"/>
    </row>
    <row r="55" s="172" customFormat="true" ht="17.25" hidden="false" customHeight="true" outlineLevel="0" collapsed="false">
      <c r="B55" s="171" t="s">
        <v>182</v>
      </c>
      <c r="C55" s="171"/>
      <c r="D55" s="171"/>
    </row>
    <row r="56" s="172" customFormat="true" ht="17.25" hidden="false" customHeight="true" outlineLevel="0" collapsed="false">
      <c r="B56" s="171"/>
      <c r="C56" s="171"/>
      <c r="D56" s="171"/>
    </row>
    <row r="57" s="172" customFormat="true" ht="17.25" hidden="false" customHeight="true" outlineLevel="0" collapsed="false">
      <c r="B57" s="172" t="s">
        <v>183</v>
      </c>
      <c r="D57" s="171"/>
    </row>
    <row r="58" s="172" customFormat="true" ht="17.25" hidden="false" customHeight="true" outlineLevel="0" collapsed="false">
      <c r="B58" s="172" t="s">
        <v>133</v>
      </c>
      <c r="D58" s="171"/>
    </row>
    <row r="59" s="172" customFormat="true" ht="17.25" hidden="false" customHeight="true" outlineLevel="0" collapsed="false">
      <c r="B59" s="172" t="s">
        <v>134</v>
      </c>
    </row>
    <row r="60" s="172" customFormat="true" ht="17.25" hidden="false" customHeight="true" outlineLevel="0" collapsed="false"/>
    <row r="61" s="172" customFormat="true" ht="17.25" hidden="false" customHeight="true" outlineLevel="0" collapsed="false">
      <c r="B61" s="172" t="s">
        <v>229</v>
      </c>
      <c r="E61" s="325"/>
      <c r="F61" s="325"/>
      <c r="G61" s="325"/>
      <c r="H61" s="325"/>
      <c r="I61" s="325"/>
      <c r="J61" s="325"/>
      <c r="K61" s="325"/>
      <c r="L61" s="433"/>
      <c r="M61" s="172" t="s">
        <v>230</v>
      </c>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5"/>
      <c r="AT61" s="325"/>
      <c r="AU61" s="325"/>
      <c r="AV61" s="325"/>
      <c r="AW61" s="325"/>
      <c r="AX61" s="325"/>
    </row>
    <row r="62" s="172" customFormat="true" ht="17.25" hidden="false" customHeight="true" outlineLevel="0" collapsed="false">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row>
    <row r="63" s="172" customFormat="true" ht="17.25" hidden="false" customHeight="true" outlineLevel="0" collapsed="false">
      <c r="B63" s="172" t="s">
        <v>231</v>
      </c>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5"/>
      <c r="AR63" s="325"/>
      <c r="AS63" s="325"/>
      <c r="AT63" s="325"/>
      <c r="AU63" s="325"/>
      <c r="AV63" s="325"/>
      <c r="AW63" s="325"/>
      <c r="AX63" s="325"/>
    </row>
    <row r="64" s="172" customFormat="true" ht="17.25" hidden="false" customHeight="true" outlineLevel="0" collapsed="false">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row>
    <row r="65" s="172" customFormat="true" ht="17.25" hidden="false" customHeight="true" outlineLevel="0" collapsed="false">
      <c r="B65" s="172" t="s">
        <v>232</v>
      </c>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325"/>
      <c r="AN65" s="325"/>
      <c r="AO65" s="325"/>
      <c r="AP65" s="325"/>
      <c r="AQ65" s="325"/>
      <c r="AR65" s="325"/>
      <c r="AS65" s="325"/>
      <c r="AT65" s="325"/>
      <c r="AU65" s="325"/>
      <c r="AV65" s="325"/>
      <c r="AW65" s="325"/>
      <c r="AX65" s="325"/>
      <c r="AY65" s="325"/>
      <c r="AZ65" s="325"/>
      <c r="BA65" s="325"/>
      <c r="BB65" s="325"/>
    </row>
    <row r="66" s="172" customFormat="true" ht="17.25" hidden="false" customHeight="true" outlineLevel="0" collapsed="false">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25"/>
      <c r="AT66" s="325"/>
      <c r="AU66" s="325"/>
      <c r="AV66" s="325"/>
      <c r="AW66" s="325"/>
      <c r="AX66" s="325"/>
      <c r="AY66" s="325"/>
      <c r="AZ66" s="325"/>
      <c r="BA66" s="325"/>
      <c r="BB66" s="325"/>
    </row>
    <row r="67" s="172" customFormat="true" ht="17.25" hidden="false" customHeight="true" outlineLevel="0" collapsed="false">
      <c r="B67" s="172" t="s">
        <v>233</v>
      </c>
      <c r="BL67" s="326"/>
      <c r="BM67" s="327"/>
      <c r="BN67" s="326"/>
      <c r="BO67" s="326"/>
      <c r="BP67" s="326"/>
      <c r="BQ67" s="328"/>
      <c r="BR67" s="329"/>
      <c r="BS67" s="329"/>
    </row>
    <row r="68" s="172" customFormat="true" ht="17.25" hidden="false" customHeight="true" outlineLevel="0" collapsed="false">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5"/>
      <c r="AJ68" s="325"/>
      <c r="AK68" s="325"/>
      <c r="AL68" s="325"/>
      <c r="AM68" s="325"/>
      <c r="AN68" s="325"/>
      <c r="AO68" s="325"/>
      <c r="AP68" s="325"/>
      <c r="AQ68" s="325"/>
      <c r="AR68" s="325"/>
      <c r="AS68" s="325"/>
      <c r="AT68" s="325"/>
      <c r="AU68" s="325"/>
      <c r="AV68" s="325"/>
      <c r="AW68" s="325"/>
      <c r="AX68" s="325"/>
    </row>
    <row r="69" customFormat="false" ht="17.25" hidden="false" customHeight="true" outlineLevel="0" collapsed="false">
      <c r="B69" s="172" t="s">
        <v>234</v>
      </c>
    </row>
    <row r="70" customFormat="false" ht="18.75" hidden="false" customHeight="true" outlineLevel="0" collapsed="false"/>
    <row r="71" customFormat="false" ht="18.75" hidden="false" customHeight="true" outlineLevel="0" collapsed="false"/>
    <row r="72" customFormat="false" ht="18.75" hidden="false" customHeight="true" outlineLevel="0" collapsed="false"/>
    <row r="73" customFormat="false" ht="18.75" hidden="false" customHeight="true" outlineLevel="0" collapsed="false"/>
    <row r="74" customFormat="false" ht="18.75" hidden="false" customHeight="true" outlineLevel="0" collapsed="false"/>
    <row r="75" customFormat="false" ht="18.75" hidden="false" customHeight="true" outlineLevel="0" collapsed="false"/>
    <row r="76" customFormat="false" ht="18.75" hidden="false" customHeight="true" outlineLevel="0" collapsed="false"/>
    <row r="77" customFormat="false" ht="18.75" hidden="false" customHeight="true" outlineLevel="0" collapsed="false"/>
    <row r="78" customFormat="false" ht="18.75" hidden="false" customHeight="true" outlineLevel="0" collapsed="false"/>
    <row r="79" customFormat="false" ht="18.75" hidden="false" customHeight="true" outlineLevel="0" collapsed="false"/>
    <row r="80" customFormat="false" ht="18.75" hidden="false" customHeight="true" outlineLevel="0" collapsed="false"/>
    <row r="81" customFormat="false" ht="18.75" hidden="false" customHeight="true" outlineLevel="0" collapsed="false"/>
    <row r="82" customFormat="false" ht="18.75" hidden="false" customHeight="true" outlineLevel="0" collapsed="false"/>
    <row r="83" customFormat="false" ht="18.75" hidden="false" customHeight="true" outlineLevel="0" collapsed="false"/>
    <row r="84" customFormat="false" ht="18.75" hidden="false" customHeight="true" outlineLevel="0" collapsed="false"/>
    <row r="85" customFormat="false" ht="18.75" hidden="false" customHeight="true" outlineLevel="0" collapsed="false"/>
    <row r="86" customFormat="false" ht="18.75" hidden="false" customHeight="true" outlineLevel="0" collapsed="false"/>
    <row r="87" customFormat="false" ht="18.75" hidden="false" customHeight="true" outlineLevel="0" collapsed="false"/>
    <row r="88" customFormat="false" ht="18.75" hidden="false" customHeight="true" outlineLevel="0" collapsed="false"/>
    <row r="89" customFormat="false" ht="18.75" hidden="false" customHeight="true" outlineLevel="0" collapsed="false"/>
    <row r="90" customFormat="false" ht="18.75" hidden="false" customHeight="true" outlineLevel="0" collapsed="false"/>
    <row r="91" customFormat="false" ht="18.75" hidden="false" customHeight="true" outlineLevel="0" collapsed="false"/>
    <row r="92" customFormat="false" ht="18.75" hidden="false" customHeight="true" outlineLevel="0" collapsed="false"/>
    <row r="93" customFormat="false" ht="18.75" hidden="false" customHeight="true" outlineLevel="0" collapsed="false"/>
    <row r="94" customFormat="false" ht="18.75" hidden="false" customHeight="true" outlineLevel="0" collapsed="false"/>
    <row r="95" customFormat="false" ht="18.75" hidden="false" customHeight="true" outlineLevel="0" collapsed="false"/>
    <row r="96" customFormat="false" ht="18.75" hidden="false" customHeight="true" outlineLevel="0" collapsed="false"/>
    <row r="97" customFormat="false" ht="18.75" hidden="false" customHeight="true" outlineLevel="0" collapsed="false"/>
    <row r="98" customFormat="false" ht="18.75" hidden="false" customHeight="true" outlineLevel="0" collapsed="false"/>
    <row r="99" customFormat="false" ht="18.75" hidden="false" customHeight="true" outlineLevel="0" collapsed="false"/>
    <row r="100" customFormat="false" ht="18.75" hidden="false" customHeight="true" outlineLevel="0" collapsed="false"/>
    <row r="101" customFormat="false" ht="18.75" hidden="false" customHeight="true" outlineLevel="0" collapsed="false"/>
    <row r="102" customFormat="false" ht="18.75" hidden="false" customHeight="true" outlineLevel="0" collapsed="false"/>
    <row r="103" customFormat="false" ht="18.75" hidden="false" customHeight="true" outlineLevel="0" collapsed="false"/>
    <row r="104" customFormat="false" ht="18.75" hidden="false" customHeight="true" outlineLevel="0" collapsed="false"/>
    <row r="105" customFormat="false" ht="18.75" hidden="false" customHeight="true" outlineLevel="0" collapsed="false"/>
    <row r="106" customFormat="false" ht="18.75" hidden="false" customHeight="true" outlineLevel="0" collapsed="false"/>
    <row r="107" customFormat="false" ht="18.75" hidden="false" customHeight="true" outlineLevel="0" collapsed="false"/>
    <row r="108" customFormat="false" ht="18.75" hidden="false" customHeight="true" outlineLevel="0" collapsed="false"/>
    <row r="109" customFormat="false" ht="18.75" hidden="false" customHeight="true" outlineLevel="0" collapsed="false"/>
    <row r="110" customFormat="false" ht="18.75" hidden="false" customHeight="true" outlineLevel="0" collapsed="false"/>
    <row r="111" customFormat="false" ht="18.75" hidden="false" customHeight="true" outlineLevel="0" collapsed="false"/>
    <row r="112" customFormat="false" ht="18.75" hidden="false" customHeight="true" outlineLevel="0" collapsed="false"/>
    <row r="113" customFormat="false" ht="18.75" hidden="false" customHeight="true" outlineLevel="0" collapsed="false"/>
  </sheetData>
  <mergeCells count="1">
    <mergeCell ref="F4:K5"/>
  </mergeCells>
  <printOptions headings="false" gridLines="false" gridLinesSet="true" horizontalCentered="false" verticalCentered="false"/>
  <pageMargins left="0.708333333333333" right="0.708333333333333" top="0.747916666666667" bottom="0.35416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TotalTime>
  <Application>LibreOffice/7.3.2.2$Windows_X86_64 LibreOffice_project/49f2b1bff42cfccbd8f788c8dc32c1c309559be0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2020-01-28T01:12:50Z</dcterms:created>
  <dc:creator>相谷　恭子</dc:creator>
  <dc:description/>
  <dc:language>ja-JP</dc:language>
  <cp:lastModifiedBy/>
  <dcterms:modified xsi:type="dcterms:W3CDTF">2024-03-27T11:29:33Z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